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791"/>
  </bookViews>
  <sheets>
    <sheet name="Меню" sheetId="1" r:id="rId1"/>
    <sheet name="моноблоки и сплит-системы" sheetId="2" r:id="rId2"/>
    <sheet name="Evolution" sheetId="3" r:id="rId3"/>
    <sheet name="СС 7,8" sheetId="4" r:id="rId4"/>
    <sheet name="Опции СС" sheetId="5" r:id="rId5"/>
    <sheet name="i-blok" sheetId="6" r:id="rId6"/>
    <sheet name="CCB TICD M ZN" sheetId="7" r:id="rId7"/>
    <sheet name="CCB UCF FB  M&amp;ZN" sheetId="8" r:id="rId8"/>
    <sheet name="CCB UMCF T M&amp;ZN" sheetId="9" r:id="rId9"/>
    <sheet name="CCB UMCF C M&amp;ZN" sheetId="10" r:id="rId10"/>
    <sheet name="CCB UMCF I M&amp;ZN" sheetId="11" r:id="rId11"/>
    <sheet name="UCF Semigermetic Frascold" sheetId="12" r:id="rId12"/>
    <sheet name="UCF Нermetic" sheetId="13" r:id="rId13"/>
    <sheet name="UCF Invotech" sheetId="14" r:id="rId14"/>
    <sheet name="UCF Сopeland Scroll" sheetId="15" r:id="rId15"/>
    <sheet name="UCF Danfoss Scroll" sheetId="16" r:id="rId16"/>
    <sheet name="UCF Bitzer" sheetId="17" r:id="rId17"/>
    <sheet name="UMCF Нermetic" sheetId="19" r:id="rId18"/>
    <sheet name="UMCF Invotech" sheetId="20" r:id="rId19"/>
    <sheet name="UMCF Copeland Scroll" sheetId="21" r:id="rId20"/>
    <sheet name="UMCF Bitzer" sheetId="22" r:id="rId21"/>
    <sheet name="UMCF Semihermetic Frascold" sheetId="23" r:id="rId22"/>
    <sheet name="Аксессуары и опции агрегатов" sheetId="24" r:id="rId23"/>
    <sheet name="Воздухоохладители" sheetId="25" r:id="rId24"/>
    <sheet name="Конденсаторы" sheetId="26" r:id="rId25"/>
    <sheet name="FR" sheetId="27" r:id="rId26"/>
    <sheet name="ТРВ" sheetId="28" r:id="rId27"/>
    <sheet name="СВ" sheetId="30" r:id="rId28"/>
    <sheet name="Щиты" sheetId="31" r:id="rId29"/>
  </sheets>
  <definedNames>
    <definedName name="_xlnm.Print_Area" localSheetId="2">Evolution!$A$3:$O$35</definedName>
    <definedName name="_xlnm.Print_Area" localSheetId="13">'UCF Invotech'!$A$4:$BA$28</definedName>
    <definedName name="_xlnm.Print_Area" localSheetId="11">'UCF Semigermetic Frascold'!$A$4:$F$33</definedName>
    <definedName name="_xlnm.Print_Area" localSheetId="12">'UCF Нermetic'!$A$4:$F$33</definedName>
    <definedName name="_xlnm.Print_Area" localSheetId="22">'Аксессуары и опции агрегатов'!$A$165:$D$268</definedName>
  </definedNames>
  <calcPr calcId="144525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48" i="27" l="1"/>
  <c r="I47" i="27"/>
  <c r="I46" i="27"/>
  <c r="B49" i="26"/>
  <c r="B28" i="26"/>
  <c r="B27" i="26"/>
  <c r="B23" i="26"/>
  <c r="B22" i="26"/>
  <c r="B19" i="26"/>
  <c r="B18" i="26"/>
  <c r="B15" i="26"/>
  <c r="B14" i="26"/>
  <c r="B11" i="26"/>
  <c r="B10" i="26"/>
  <c r="B8" i="26"/>
  <c r="B74" i="26" s="1"/>
  <c r="O46" i="24"/>
  <c r="N46" i="24"/>
  <c r="M46" i="24"/>
  <c r="L46" i="24"/>
  <c r="K46" i="24"/>
  <c r="J46" i="24"/>
  <c r="I46" i="24"/>
  <c r="H46" i="24"/>
  <c r="G46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J17" i="24"/>
  <c r="I17" i="24"/>
  <c r="H17" i="24"/>
  <c r="G17" i="24"/>
  <c r="F17" i="24"/>
  <c r="E17" i="24"/>
  <c r="D17" i="24"/>
  <c r="C17" i="24"/>
  <c r="J9" i="24"/>
  <c r="I9" i="24"/>
  <c r="H9" i="24"/>
  <c r="G9" i="24"/>
  <c r="F9" i="24"/>
  <c r="E9" i="24"/>
  <c r="D9" i="24"/>
  <c r="C9" i="24"/>
  <c r="B36" i="23"/>
  <c r="B64" i="23" s="1"/>
  <c r="A36" i="23"/>
  <c r="A64" i="23" s="1"/>
  <c r="B35" i="23"/>
  <c r="B91" i="23" s="1"/>
  <c r="A35" i="23"/>
  <c r="A91" i="23" s="1"/>
  <c r="B34" i="23"/>
  <c r="B62" i="23" s="1"/>
  <c r="A34" i="23"/>
  <c r="A62" i="23" s="1"/>
  <c r="B33" i="23"/>
  <c r="B89" i="23" s="1"/>
  <c r="A33" i="23"/>
  <c r="B32" i="23"/>
  <c r="B60" i="23" s="1"/>
  <c r="A32" i="23"/>
  <c r="A60" i="23" s="1"/>
  <c r="B31" i="23"/>
  <c r="B87" i="23" s="1"/>
  <c r="A31" i="23"/>
  <c r="B30" i="23"/>
  <c r="B58" i="23" s="1"/>
  <c r="A30" i="23"/>
  <c r="A58" i="23" s="1"/>
  <c r="B29" i="23"/>
  <c r="B85" i="23" s="1"/>
  <c r="A29" i="23"/>
  <c r="B28" i="23"/>
  <c r="B56" i="23" s="1"/>
  <c r="A28" i="23"/>
  <c r="A56" i="23" s="1"/>
  <c r="B27" i="23"/>
  <c r="B83" i="23" s="1"/>
  <c r="A27" i="23"/>
  <c r="B26" i="23"/>
  <c r="B54" i="23" s="1"/>
  <c r="A26" i="23"/>
  <c r="A54" i="23" s="1"/>
  <c r="B25" i="23"/>
  <c r="B81" i="23" s="1"/>
  <c r="A25" i="23"/>
  <c r="B23" i="23"/>
  <c r="B51" i="23" s="1"/>
  <c r="A23" i="23"/>
  <c r="A51" i="23" s="1"/>
  <c r="B22" i="23"/>
  <c r="B78" i="23" s="1"/>
  <c r="A22" i="23"/>
  <c r="B21" i="23"/>
  <c r="B49" i="23" s="1"/>
  <c r="A21" i="23"/>
  <c r="A49" i="23" s="1"/>
  <c r="B20" i="23"/>
  <c r="B76" i="23" s="1"/>
  <c r="A20" i="23"/>
  <c r="B19" i="23"/>
  <c r="B47" i="23" s="1"/>
  <c r="A19" i="23"/>
  <c r="A47" i="23" s="1"/>
  <c r="B18" i="23"/>
  <c r="B74" i="23" s="1"/>
  <c r="A18" i="23"/>
  <c r="B17" i="23"/>
  <c r="B45" i="23" s="1"/>
  <c r="A17" i="23"/>
  <c r="A45" i="23" s="1"/>
  <c r="B16" i="23"/>
  <c r="B72" i="23" s="1"/>
  <c r="A16" i="23"/>
  <c r="B15" i="23"/>
  <c r="B43" i="23" s="1"/>
  <c r="A15" i="23"/>
  <c r="A43" i="23" s="1"/>
  <c r="B14" i="23"/>
  <c r="B70" i="23" s="1"/>
  <c r="A14" i="23"/>
  <c r="B13" i="23"/>
  <c r="B41" i="23" s="1"/>
  <c r="A13" i="23"/>
  <c r="A41" i="23" s="1"/>
  <c r="B12" i="23"/>
  <c r="B68" i="23" s="1"/>
  <c r="A12" i="23"/>
  <c r="B11" i="23"/>
  <c r="B39" i="23" s="1"/>
  <c r="A11" i="23"/>
  <c r="A39" i="23" s="1"/>
  <c r="B35" i="22"/>
  <c r="B89" i="22" s="1"/>
  <c r="A35" i="22"/>
  <c r="A89" i="22" s="1"/>
  <c r="B34" i="22"/>
  <c r="B88" i="22" s="1"/>
  <c r="A34" i="22"/>
  <c r="A88" i="22" s="1"/>
  <c r="B33" i="22"/>
  <c r="B87" i="22" s="1"/>
  <c r="A33" i="22"/>
  <c r="A87" i="22" s="1"/>
  <c r="B32" i="22"/>
  <c r="B86" i="22" s="1"/>
  <c r="A32" i="22"/>
  <c r="A86" i="22" s="1"/>
  <c r="B31" i="22"/>
  <c r="B85" i="22" s="1"/>
  <c r="A31" i="22"/>
  <c r="A85" i="22" s="1"/>
  <c r="B30" i="22"/>
  <c r="B84" i="22" s="1"/>
  <c r="A30" i="22"/>
  <c r="A84" i="22" s="1"/>
  <c r="B29" i="22"/>
  <c r="B83" i="22" s="1"/>
  <c r="A29" i="22"/>
  <c r="A83" i="22" s="1"/>
  <c r="B28" i="22"/>
  <c r="B82" i="22" s="1"/>
  <c r="A28" i="22"/>
  <c r="A82" i="22" s="1"/>
  <c r="B27" i="22"/>
  <c r="A27" i="22"/>
  <c r="A81" i="22" s="1"/>
  <c r="B26" i="22"/>
  <c r="B80" i="22" s="1"/>
  <c r="A26" i="22"/>
  <c r="A80" i="22" s="1"/>
  <c r="B25" i="22"/>
  <c r="A25" i="22"/>
  <c r="A79" i="22" s="1"/>
  <c r="B24" i="22"/>
  <c r="B78" i="22" s="1"/>
  <c r="A24" i="22"/>
  <c r="A78" i="22" s="1"/>
  <c r="B22" i="22"/>
  <c r="A22" i="22"/>
  <c r="A76" i="22" s="1"/>
  <c r="B21" i="22"/>
  <c r="B75" i="22" s="1"/>
  <c r="A21" i="22"/>
  <c r="A75" i="22" s="1"/>
  <c r="B20" i="22"/>
  <c r="A20" i="22"/>
  <c r="A74" i="22" s="1"/>
  <c r="B19" i="22"/>
  <c r="B73" i="22" s="1"/>
  <c r="A19" i="22"/>
  <c r="A73" i="22" s="1"/>
  <c r="B18" i="22"/>
  <c r="A18" i="22"/>
  <c r="A72" i="22" s="1"/>
  <c r="B17" i="22"/>
  <c r="B71" i="22" s="1"/>
  <c r="A17" i="22"/>
  <c r="A71" i="22" s="1"/>
  <c r="B16" i="22"/>
  <c r="A16" i="22"/>
  <c r="A70" i="22" s="1"/>
  <c r="B15" i="22"/>
  <c r="B69" i="22" s="1"/>
  <c r="A15" i="22"/>
  <c r="A69" i="22" s="1"/>
  <c r="B14" i="22"/>
  <c r="A14" i="22"/>
  <c r="A68" i="22" s="1"/>
  <c r="B13" i="22"/>
  <c r="B67" i="22" s="1"/>
  <c r="A13" i="22"/>
  <c r="A67" i="22" s="1"/>
  <c r="B12" i="22"/>
  <c r="A12" i="22"/>
  <c r="A66" i="22" s="1"/>
  <c r="B11" i="22"/>
  <c r="B65" i="22" s="1"/>
  <c r="A11" i="22"/>
  <c r="A65" i="22" s="1"/>
  <c r="A108" i="21"/>
  <c r="A104" i="21"/>
  <c r="A100" i="21"/>
  <c r="A95" i="21"/>
  <c r="A90" i="21"/>
  <c r="A86" i="21"/>
  <c r="A82" i="21"/>
  <c r="A78" i="21"/>
  <c r="B72" i="21"/>
  <c r="A72" i="21"/>
  <c r="B68" i="21"/>
  <c r="A68" i="21"/>
  <c r="A63" i="21"/>
  <c r="B59" i="21"/>
  <c r="B56" i="21"/>
  <c r="B54" i="21"/>
  <c r="B52" i="21"/>
  <c r="B50" i="21"/>
  <c r="B48" i="21"/>
  <c r="B46" i="21"/>
  <c r="B42" i="21"/>
  <c r="B75" i="21" s="1"/>
  <c r="A42" i="21"/>
  <c r="A75" i="21" s="1"/>
  <c r="B41" i="21"/>
  <c r="B107" i="21" s="1"/>
  <c r="A41" i="21"/>
  <c r="A107" i="21" s="1"/>
  <c r="B40" i="21"/>
  <c r="B73" i="21" s="1"/>
  <c r="A40" i="21"/>
  <c r="A73" i="21" s="1"/>
  <c r="B39" i="21"/>
  <c r="B105" i="21" s="1"/>
  <c r="A39" i="21"/>
  <c r="A105" i="21" s="1"/>
  <c r="B38" i="21"/>
  <c r="B71" i="21" s="1"/>
  <c r="A38" i="21"/>
  <c r="A71" i="21" s="1"/>
  <c r="B37" i="21"/>
  <c r="B103" i="21" s="1"/>
  <c r="A37" i="21"/>
  <c r="A103" i="21" s="1"/>
  <c r="B36" i="21"/>
  <c r="B69" i="21" s="1"/>
  <c r="A36" i="21"/>
  <c r="A69" i="21" s="1"/>
  <c r="B35" i="21"/>
  <c r="B101" i="21" s="1"/>
  <c r="A35" i="21"/>
  <c r="A101" i="21" s="1"/>
  <c r="B34" i="21"/>
  <c r="B67" i="21" s="1"/>
  <c r="A34" i="21"/>
  <c r="A67" i="21" s="1"/>
  <c r="B32" i="21"/>
  <c r="B98" i="21" s="1"/>
  <c r="A32" i="21"/>
  <c r="A98" i="21" s="1"/>
  <c r="B31" i="21"/>
  <c r="B64" i="21" s="1"/>
  <c r="A31" i="21"/>
  <c r="A64" i="21" s="1"/>
  <c r="B30" i="21"/>
  <c r="B96" i="21" s="1"/>
  <c r="A30" i="21"/>
  <c r="A96" i="21" s="1"/>
  <c r="B29" i="21"/>
  <c r="B62" i="21" s="1"/>
  <c r="A29" i="21"/>
  <c r="A62" i="21" s="1"/>
  <c r="B28" i="21"/>
  <c r="B94" i="21" s="1"/>
  <c r="A28" i="21"/>
  <c r="A94" i="21" s="1"/>
  <c r="B27" i="21"/>
  <c r="B60" i="21" s="1"/>
  <c r="A27" i="21"/>
  <c r="A60" i="21" s="1"/>
  <c r="B26" i="21"/>
  <c r="B92" i="21" s="1"/>
  <c r="A26" i="21"/>
  <c r="A92" i="21" s="1"/>
  <c r="B24" i="21"/>
  <c r="B90" i="21" s="1"/>
  <c r="A24" i="21"/>
  <c r="A57" i="21" s="1"/>
  <c r="B23" i="21"/>
  <c r="B89" i="21" s="1"/>
  <c r="A23" i="21"/>
  <c r="A89" i="21" s="1"/>
  <c r="B22" i="21"/>
  <c r="B88" i="21" s="1"/>
  <c r="A22" i="21"/>
  <c r="A55" i="21" s="1"/>
  <c r="B21" i="21"/>
  <c r="B87" i="21" s="1"/>
  <c r="A21" i="21"/>
  <c r="A87" i="21" s="1"/>
  <c r="B20" i="21"/>
  <c r="B86" i="21" s="1"/>
  <c r="A20" i="21"/>
  <c r="A53" i="21" s="1"/>
  <c r="B19" i="21"/>
  <c r="B85" i="21" s="1"/>
  <c r="A19" i="21"/>
  <c r="A85" i="21" s="1"/>
  <c r="B18" i="21"/>
  <c r="B84" i="21" s="1"/>
  <c r="A18" i="21"/>
  <c r="A51" i="21" s="1"/>
  <c r="B17" i="21"/>
  <c r="B83" i="21" s="1"/>
  <c r="A17" i="21"/>
  <c r="A83" i="21" s="1"/>
  <c r="B16" i="21"/>
  <c r="B82" i="21" s="1"/>
  <c r="A16" i="21"/>
  <c r="A49" i="21" s="1"/>
  <c r="B15" i="21"/>
  <c r="B81" i="21" s="1"/>
  <c r="A15" i="21"/>
  <c r="A81" i="21" s="1"/>
  <c r="B14" i="21"/>
  <c r="B80" i="21" s="1"/>
  <c r="A14" i="21"/>
  <c r="A47" i="21" s="1"/>
  <c r="B13" i="21"/>
  <c r="B79" i="21" s="1"/>
  <c r="A13" i="21"/>
  <c r="A79" i="21" s="1"/>
  <c r="B12" i="21"/>
  <c r="B78" i="21" s="1"/>
  <c r="A12" i="21"/>
  <c r="A45" i="21" s="1"/>
  <c r="F5" i="21"/>
  <c r="C5" i="21"/>
  <c r="A52" i="20"/>
  <c r="B51" i="20"/>
  <c r="A50" i="20"/>
  <c r="B49" i="20"/>
  <c r="A48" i="20"/>
  <c r="B47" i="20"/>
  <c r="A46" i="20"/>
  <c r="B45" i="20"/>
  <c r="A43" i="20"/>
  <c r="B42" i="20"/>
  <c r="B40" i="20"/>
  <c r="B38" i="20"/>
  <c r="B36" i="20"/>
  <c r="B34" i="20"/>
  <c r="B30" i="20"/>
  <c r="B74" i="20" s="1"/>
  <c r="A30" i="20"/>
  <c r="A74" i="20" s="1"/>
  <c r="B29" i="20"/>
  <c r="B73" i="20" s="1"/>
  <c r="A29" i="20"/>
  <c r="A73" i="20" s="1"/>
  <c r="B28" i="20"/>
  <c r="B72" i="20" s="1"/>
  <c r="A28" i="20"/>
  <c r="A72" i="20" s="1"/>
  <c r="B27" i="20"/>
  <c r="B71" i="20" s="1"/>
  <c r="A27" i="20"/>
  <c r="A71" i="20" s="1"/>
  <c r="B26" i="20"/>
  <c r="B70" i="20" s="1"/>
  <c r="A26" i="20"/>
  <c r="A70" i="20" s="1"/>
  <c r="B25" i="20"/>
  <c r="B69" i="20" s="1"/>
  <c r="A25" i="20"/>
  <c r="A69" i="20" s="1"/>
  <c r="B24" i="20"/>
  <c r="B68" i="20" s="1"/>
  <c r="A24" i="20"/>
  <c r="A68" i="20" s="1"/>
  <c r="B23" i="20"/>
  <c r="B67" i="20" s="1"/>
  <c r="A23" i="20"/>
  <c r="A67" i="20" s="1"/>
  <c r="B21" i="20"/>
  <c r="B65" i="20" s="1"/>
  <c r="A21" i="20"/>
  <c r="A65" i="20" s="1"/>
  <c r="B20" i="20"/>
  <c r="B64" i="20" s="1"/>
  <c r="A20" i="20"/>
  <c r="A64" i="20" s="1"/>
  <c r="B19" i="20"/>
  <c r="B63" i="20" s="1"/>
  <c r="A19" i="20"/>
  <c r="A41" i="20" s="1"/>
  <c r="B18" i="20"/>
  <c r="B62" i="20" s="1"/>
  <c r="A18" i="20"/>
  <c r="A62" i="20" s="1"/>
  <c r="B17" i="20"/>
  <c r="B61" i="20" s="1"/>
  <c r="A17" i="20"/>
  <c r="A39" i="20" s="1"/>
  <c r="B16" i="20"/>
  <c r="B60" i="20" s="1"/>
  <c r="A16" i="20"/>
  <c r="A60" i="20" s="1"/>
  <c r="B15" i="20"/>
  <c r="B59" i="20" s="1"/>
  <c r="A15" i="20"/>
  <c r="A37" i="20" s="1"/>
  <c r="B14" i="20"/>
  <c r="B58" i="20" s="1"/>
  <c r="A14" i="20"/>
  <c r="A58" i="20" s="1"/>
  <c r="B13" i="20"/>
  <c r="B57" i="20" s="1"/>
  <c r="A13" i="20"/>
  <c r="A35" i="20" s="1"/>
  <c r="B12" i="20"/>
  <c r="B56" i="20" s="1"/>
  <c r="A12" i="20"/>
  <c r="A56" i="20" s="1"/>
  <c r="B11" i="20"/>
  <c r="B55" i="20" s="1"/>
  <c r="A11" i="20"/>
  <c r="A33" i="20" s="1"/>
  <c r="B23" i="19"/>
  <c r="B53" i="19" s="1"/>
  <c r="A23" i="19"/>
  <c r="A53" i="19" s="1"/>
  <c r="B22" i="19"/>
  <c r="B52" i="19" s="1"/>
  <c r="A22" i="19"/>
  <c r="A52" i="19" s="1"/>
  <c r="B21" i="19"/>
  <c r="B51" i="19" s="1"/>
  <c r="A21" i="19"/>
  <c r="A51" i="19" s="1"/>
  <c r="B20" i="19"/>
  <c r="B50" i="19" s="1"/>
  <c r="A20" i="19"/>
  <c r="A50" i="19" s="1"/>
  <c r="B19" i="19"/>
  <c r="B49" i="19" s="1"/>
  <c r="A19" i="19"/>
  <c r="A49" i="19" s="1"/>
  <c r="B17" i="19"/>
  <c r="B47" i="19" s="1"/>
  <c r="A17" i="19"/>
  <c r="A47" i="19" s="1"/>
  <c r="B16" i="19"/>
  <c r="B46" i="19" s="1"/>
  <c r="A16" i="19"/>
  <c r="A46" i="19" s="1"/>
  <c r="B15" i="19"/>
  <c r="B45" i="19" s="1"/>
  <c r="A15" i="19"/>
  <c r="A45" i="19" s="1"/>
  <c r="B14" i="19"/>
  <c r="B44" i="19" s="1"/>
  <c r="A14" i="19"/>
  <c r="A44" i="19" s="1"/>
  <c r="B13" i="19"/>
  <c r="B43" i="19" s="1"/>
  <c r="A13" i="19"/>
  <c r="A43" i="19" s="1"/>
  <c r="B12" i="19"/>
  <c r="B42" i="19" s="1"/>
  <c r="A12" i="19"/>
  <c r="A42" i="19" s="1"/>
  <c r="B11" i="19"/>
  <c r="B41" i="19" s="1"/>
  <c r="A11" i="19"/>
  <c r="A41" i="19" s="1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17" i="16"/>
  <c r="A17" i="16"/>
  <c r="B16" i="16"/>
  <c r="A16" i="16"/>
  <c r="B15" i="16"/>
  <c r="A15" i="16"/>
  <c r="B14" i="16"/>
  <c r="A14" i="16"/>
  <c r="B13" i="16"/>
  <c r="A13" i="16"/>
  <c r="B12" i="16"/>
  <c r="A12" i="16"/>
  <c r="B11" i="16"/>
  <c r="A11" i="16"/>
  <c r="B10" i="16"/>
  <c r="A10" i="16"/>
  <c r="B39" i="15"/>
  <c r="A39" i="15"/>
  <c r="B38" i="15"/>
  <c r="A38" i="15"/>
  <c r="B37" i="15"/>
  <c r="A37" i="15"/>
  <c r="B36" i="15"/>
  <c r="A36" i="15"/>
  <c r="B35" i="15"/>
  <c r="A35" i="15"/>
  <c r="B34" i="15"/>
  <c r="A34" i="15"/>
  <c r="B32" i="15"/>
  <c r="A32" i="15"/>
  <c r="B31" i="15"/>
  <c r="A31" i="15"/>
  <c r="B30" i="15"/>
  <c r="A30" i="15"/>
  <c r="B29" i="15"/>
  <c r="A29" i="15"/>
  <c r="B28" i="15"/>
  <c r="A28" i="15"/>
  <c r="B27" i="15"/>
  <c r="A27" i="15"/>
  <c r="B26" i="15"/>
  <c r="A26" i="15"/>
  <c r="B25" i="15"/>
  <c r="A25" i="15"/>
  <c r="B24" i="15"/>
  <c r="A24" i="15"/>
  <c r="B23" i="15"/>
  <c r="A23" i="15"/>
  <c r="B22" i="15"/>
  <c r="A22" i="15"/>
  <c r="B21" i="15"/>
  <c r="A21" i="15"/>
  <c r="B20" i="15"/>
  <c r="A20" i="15"/>
  <c r="B18" i="15"/>
  <c r="A18" i="15"/>
  <c r="B17" i="15"/>
  <c r="A17" i="15"/>
  <c r="B16" i="15"/>
  <c r="A16" i="15"/>
  <c r="B15" i="15"/>
  <c r="A15" i="15"/>
  <c r="B14" i="15"/>
  <c r="A14" i="15"/>
  <c r="B13" i="15"/>
  <c r="A13" i="15"/>
  <c r="B12" i="15"/>
  <c r="A12" i="15"/>
  <c r="B11" i="15"/>
  <c r="A11" i="15"/>
  <c r="B10" i="15"/>
  <c r="A10" i="15"/>
  <c r="B28" i="14"/>
  <c r="A28" i="14"/>
  <c r="B27" i="14"/>
  <c r="A27" i="14"/>
  <c r="B26" i="14"/>
  <c r="A26" i="14"/>
  <c r="B25" i="14"/>
  <c r="A25" i="14"/>
  <c r="B24" i="14"/>
  <c r="A24" i="14"/>
  <c r="B23" i="14"/>
  <c r="A23" i="14"/>
  <c r="B22" i="14"/>
  <c r="A22" i="14"/>
  <c r="B21" i="14"/>
  <c r="A21" i="14"/>
  <c r="B20" i="14"/>
  <c r="A20" i="14"/>
  <c r="B19" i="14"/>
  <c r="A19" i="14"/>
  <c r="B17" i="14"/>
  <c r="A17" i="14"/>
  <c r="B16" i="14"/>
  <c r="A16" i="14"/>
  <c r="B15" i="14"/>
  <c r="A15" i="14"/>
  <c r="B14" i="14"/>
  <c r="A14" i="14"/>
  <c r="B13" i="14"/>
  <c r="A13" i="14"/>
  <c r="B12" i="14"/>
  <c r="A12" i="14"/>
  <c r="B11" i="14"/>
  <c r="A11" i="14"/>
  <c r="B10" i="14"/>
  <c r="A10" i="14"/>
  <c r="B33" i="13"/>
  <c r="A33" i="13"/>
  <c r="B32" i="13"/>
  <c r="A32" i="13"/>
  <c r="B31" i="13"/>
  <c r="A31" i="13"/>
  <c r="B30" i="13"/>
  <c r="A30" i="13"/>
  <c r="B29" i="13"/>
  <c r="A29" i="13"/>
  <c r="B28" i="13"/>
  <c r="A28" i="13"/>
  <c r="B27" i="13"/>
  <c r="A27" i="13"/>
  <c r="B25" i="13"/>
  <c r="A25" i="13"/>
  <c r="B24" i="13"/>
  <c r="A24" i="13"/>
  <c r="B23" i="13"/>
  <c r="A23" i="13"/>
  <c r="B22" i="13"/>
  <c r="A22" i="13"/>
  <c r="B21" i="13"/>
  <c r="A21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B10" i="13"/>
  <c r="A10" i="13"/>
  <c r="B33" i="12"/>
  <c r="A33" i="12"/>
  <c r="B32" i="12"/>
  <c r="A32" i="12"/>
  <c r="B31" i="12"/>
  <c r="A31" i="12"/>
  <c r="B30" i="12"/>
  <c r="A30" i="12"/>
  <c r="B29" i="12"/>
  <c r="A29" i="12"/>
  <c r="B28" i="12"/>
  <c r="A28" i="12"/>
  <c r="B27" i="12"/>
  <c r="A27" i="12"/>
  <c r="B26" i="12"/>
  <c r="A26" i="12"/>
  <c r="B25" i="12"/>
  <c r="A25" i="12"/>
  <c r="B24" i="12"/>
  <c r="A24" i="12"/>
  <c r="B23" i="12"/>
  <c r="A23" i="12"/>
  <c r="B21" i="12"/>
  <c r="A21" i="12"/>
  <c r="B20" i="12"/>
  <c r="A20" i="12"/>
  <c r="B19" i="12"/>
  <c r="A19" i="12"/>
  <c r="B18" i="12"/>
  <c r="A18" i="12"/>
  <c r="B17" i="12"/>
  <c r="A17" i="12"/>
  <c r="B16" i="12"/>
  <c r="A16" i="12"/>
  <c r="B15" i="12"/>
  <c r="A15" i="12"/>
  <c r="B14" i="12"/>
  <c r="A14" i="12"/>
  <c r="B13" i="12"/>
  <c r="A13" i="12"/>
  <c r="B12" i="12"/>
  <c r="A12" i="12"/>
  <c r="B11" i="12"/>
  <c r="A11" i="12"/>
  <c r="B10" i="12"/>
  <c r="A10" i="12"/>
  <c r="F39" i="11"/>
  <c r="E39" i="11"/>
  <c r="D38" i="11"/>
  <c r="C38" i="11"/>
  <c r="B37" i="11"/>
  <c r="G36" i="11"/>
  <c r="E34" i="11"/>
  <c r="C33" i="11"/>
  <c r="G31" i="11"/>
  <c r="B31" i="11"/>
  <c r="B30" i="11"/>
  <c r="G23" i="11"/>
  <c r="G39" i="11" s="1"/>
  <c r="F23" i="11"/>
  <c r="F55" i="11" s="1"/>
  <c r="E23" i="11"/>
  <c r="E55" i="11" s="1"/>
  <c r="D23" i="11"/>
  <c r="D39" i="11" s="1"/>
  <c r="C23" i="11"/>
  <c r="C39" i="11" s="1"/>
  <c r="B23" i="11"/>
  <c r="B55" i="11" s="1"/>
  <c r="G22" i="11"/>
  <c r="G54" i="11" s="1"/>
  <c r="F22" i="11"/>
  <c r="F38" i="11" s="1"/>
  <c r="E22" i="11"/>
  <c r="E38" i="11" s="1"/>
  <c r="D22" i="11"/>
  <c r="D54" i="11" s="1"/>
  <c r="C22" i="11"/>
  <c r="C54" i="11" s="1"/>
  <c r="B22" i="11"/>
  <c r="B38" i="11" s="1"/>
  <c r="G21" i="11"/>
  <c r="G37" i="11" s="1"/>
  <c r="F21" i="11"/>
  <c r="F53" i="11" s="1"/>
  <c r="E21" i="11"/>
  <c r="E53" i="11" s="1"/>
  <c r="D21" i="11"/>
  <c r="D37" i="11" s="1"/>
  <c r="C21" i="11"/>
  <c r="C37" i="11" s="1"/>
  <c r="B21" i="11"/>
  <c r="B53" i="11" s="1"/>
  <c r="G20" i="11"/>
  <c r="G52" i="11" s="1"/>
  <c r="F20" i="11"/>
  <c r="F36" i="11" s="1"/>
  <c r="E20" i="11"/>
  <c r="E36" i="11" s="1"/>
  <c r="D20" i="11"/>
  <c r="D52" i="11" s="1"/>
  <c r="C20" i="11"/>
  <c r="C52" i="11" s="1"/>
  <c r="B20" i="11"/>
  <c r="B36" i="11" s="1"/>
  <c r="G18" i="11"/>
  <c r="G34" i="11" s="1"/>
  <c r="F18" i="11"/>
  <c r="F50" i="11" s="1"/>
  <c r="E18" i="11"/>
  <c r="E50" i="11" s="1"/>
  <c r="D18" i="11"/>
  <c r="D34" i="11" s="1"/>
  <c r="C18" i="11"/>
  <c r="C34" i="11" s="1"/>
  <c r="B18" i="11"/>
  <c r="B50" i="11" s="1"/>
  <c r="G17" i="11"/>
  <c r="G49" i="11" s="1"/>
  <c r="F17" i="11"/>
  <c r="F33" i="11" s="1"/>
  <c r="E17" i="11"/>
  <c r="E33" i="11" s="1"/>
  <c r="D17" i="11"/>
  <c r="D49" i="11" s="1"/>
  <c r="C17" i="11"/>
  <c r="C49" i="11" s="1"/>
  <c r="B17" i="11"/>
  <c r="B33" i="11" s="1"/>
  <c r="G16" i="11"/>
  <c r="G32" i="11" s="1"/>
  <c r="F16" i="11"/>
  <c r="F48" i="11" s="1"/>
  <c r="E16" i="11"/>
  <c r="E48" i="11" s="1"/>
  <c r="D16" i="11"/>
  <c r="D32" i="11" s="1"/>
  <c r="C16" i="11"/>
  <c r="C32" i="11" s="1"/>
  <c r="B16" i="11"/>
  <c r="B48" i="11" s="1"/>
  <c r="G15" i="11"/>
  <c r="G47" i="11" s="1"/>
  <c r="F15" i="11"/>
  <c r="F47" i="11" s="1"/>
  <c r="E15" i="11"/>
  <c r="D15" i="11"/>
  <c r="D47" i="11" s="1"/>
  <c r="C15" i="11"/>
  <c r="C47" i="11" s="1"/>
  <c r="B15" i="11"/>
  <c r="B47" i="11" s="1"/>
  <c r="G14" i="11"/>
  <c r="F14" i="11"/>
  <c r="F46" i="11" s="1"/>
  <c r="E14" i="11"/>
  <c r="E46" i="11" s="1"/>
  <c r="D14" i="11"/>
  <c r="D30" i="11" s="1"/>
  <c r="C14" i="11"/>
  <c r="B14" i="11"/>
  <c r="B46" i="11" s="1"/>
  <c r="G13" i="11"/>
  <c r="G45" i="11" s="1"/>
  <c r="F13" i="11"/>
  <c r="F29" i="11" s="1"/>
  <c r="E13" i="11"/>
  <c r="D13" i="11"/>
  <c r="D45" i="11" s="1"/>
  <c r="C13" i="11"/>
  <c r="C45" i="11" s="1"/>
  <c r="B13" i="11"/>
  <c r="B45" i="11" s="1"/>
  <c r="G12" i="11"/>
  <c r="F12" i="11"/>
  <c r="F44" i="11" s="1"/>
  <c r="E12" i="11"/>
  <c r="E44" i="11" s="1"/>
  <c r="D12" i="11"/>
  <c r="D44" i="11" s="1"/>
  <c r="C12" i="11"/>
  <c r="B12" i="11"/>
  <c r="B44" i="11" s="1"/>
  <c r="G11" i="11"/>
  <c r="G43" i="11" s="1"/>
  <c r="F11" i="11"/>
  <c r="F27" i="11" s="1"/>
  <c r="E11" i="11"/>
  <c r="D11" i="11"/>
  <c r="D43" i="11" s="1"/>
  <c r="C11" i="11"/>
  <c r="C43" i="11" s="1"/>
  <c r="B11" i="11"/>
  <c r="B27" i="11" s="1"/>
  <c r="G10" i="11"/>
  <c r="F10" i="11"/>
  <c r="F42" i="11" s="1"/>
  <c r="E10" i="11"/>
  <c r="E42" i="11" s="1"/>
  <c r="D10" i="11"/>
  <c r="D42" i="11" s="1"/>
  <c r="C10" i="11"/>
  <c r="B10" i="11"/>
  <c r="B42" i="11" s="1"/>
  <c r="G40" i="10"/>
  <c r="G72" i="10" s="1"/>
  <c r="G104" i="10" s="1"/>
  <c r="F40" i="10"/>
  <c r="F72" i="10" s="1"/>
  <c r="F104" i="10" s="1"/>
  <c r="E40" i="10"/>
  <c r="E72" i="10" s="1"/>
  <c r="E104" i="10" s="1"/>
  <c r="D40" i="10"/>
  <c r="D72" i="10" s="1"/>
  <c r="D104" i="10" s="1"/>
  <c r="C40" i="10"/>
  <c r="C72" i="10" s="1"/>
  <c r="C104" i="10" s="1"/>
  <c r="B40" i="10"/>
  <c r="B72" i="10" s="1"/>
  <c r="B104" i="10" s="1"/>
  <c r="G39" i="10"/>
  <c r="G71" i="10" s="1"/>
  <c r="G103" i="10" s="1"/>
  <c r="F39" i="10"/>
  <c r="F71" i="10" s="1"/>
  <c r="F103" i="10" s="1"/>
  <c r="E39" i="10"/>
  <c r="E71" i="10" s="1"/>
  <c r="E103" i="10" s="1"/>
  <c r="D39" i="10"/>
  <c r="D71" i="10" s="1"/>
  <c r="D103" i="10" s="1"/>
  <c r="C39" i="10"/>
  <c r="C71" i="10" s="1"/>
  <c r="C103" i="10" s="1"/>
  <c r="B39" i="10"/>
  <c r="B71" i="10" s="1"/>
  <c r="B103" i="10" s="1"/>
  <c r="G38" i="10"/>
  <c r="G70" i="10" s="1"/>
  <c r="G102" i="10" s="1"/>
  <c r="F38" i="10"/>
  <c r="F70" i="10" s="1"/>
  <c r="F102" i="10" s="1"/>
  <c r="E38" i="10"/>
  <c r="E70" i="10" s="1"/>
  <c r="E102" i="10" s="1"/>
  <c r="D38" i="10"/>
  <c r="D70" i="10" s="1"/>
  <c r="D102" i="10" s="1"/>
  <c r="C38" i="10"/>
  <c r="C70" i="10" s="1"/>
  <c r="C102" i="10" s="1"/>
  <c r="B38" i="10"/>
  <c r="B70" i="10" s="1"/>
  <c r="B102" i="10" s="1"/>
  <c r="G37" i="10"/>
  <c r="G69" i="10" s="1"/>
  <c r="G101" i="10" s="1"/>
  <c r="F37" i="10"/>
  <c r="F69" i="10" s="1"/>
  <c r="F101" i="10" s="1"/>
  <c r="E37" i="10"/>
  <c r="E69" i="10" s="1"/>
  <c r="E101" i="10" s="1"/>
  <c r="D37" i="10"/>
  <c r="D69" i="10" s="1"/>
  <c r="D101" i="10" s="1"/>
  <c r="C37" i="10"/>
  <c r="C69" i="10" s="1"/>
  <c r="C101" i="10" s="1"/>
  <c r="B37" i="10"/>
  <c r="B69" i="10" s="1"/>
  <c r="B101" i="10" s="1"/>
  <c r="G36" i="10"/>
  <c r="G68" i="10" s="1"/>
  <c r="G100" i="10" s="1"/>
  <c r="F36" i="10"/>
  <c r="F68" i="10" s="1"/>
  <c r="F100" i="10" s="1"/>
  <c r="E36" i="10"/>
  <c r="E68" i="10" s="1"/>
  <c r="E100" i="10" s="1"/>
  <c r="D36" i="10"/>
  <c r="D68" i="10" s="1"/>
  <c r="D100" i="10" s="1"/>
  <c r="C36" i="10"/>
  <c r="C68" i="10" s="1"/>
  <c r="C100" i="10" s="1"/>
  <c r="B36" i="10"/>
  <c r="B68" i="10" s="1"/>
  <c r="B100" i="10" s="1"/>
  <c r="G35" i="10"/>
  <c r="G67" i="10" s="1"/>
  <c r="G99" i="10" s="1"/>
  <c r="F35" i="10"/>
  <c r="F67" i="10" s="1"/>
  <c r="F99" i="10" s="1"/>
  <c r="E35" i="10"/>
  <c r="E67" i="10" s="1"/>
  <c r="E99" i="10" s="1"/>
  <c r="D35" i="10"/>
  <c r="D67" i="10" s="1"/>
  <c r="D99" i="10" s="1"/>
  <c r="C35" i="10"/>
  <c r="C67" i="10" s="1"/>
  <c r="C99" i="10" s="1"/>
  <c r="B35" i="10"/>
  <c r="B67" i="10" s="1"/>
  <c r="B99" i="10" s="1"/>
  <c r="G34" i="10"/>
  <c r="G66" i="10" s="1"/>
  <c r="G98" i="10" s="1"/>
  <c r="F34" i="10"/>
  <c r="F66" i="10" s="1"/>
  <c r="F98" i="10" s="1"/>
  <c r="E34" i="10"/>
  <c r="E66" i="10" s="1"/>
  <c r="E98" i="10" s="1"/>
  <c r="D34" i="10"/>
  <c r="D66" i="10" s="1"/>
  <c r="D98" i="10" s="1"/>
  <c r="C34" i="10"/>
  <c r="C66" i="10" s="1"/>
  <c r="C98" i="10" s="1"/>
  <c r="B34" i="10"/>
  <c r="B66" i="10" s="1"/>
  <c r="B98" i="10" s="1"/>
  <c r="G33" i="10"/>
  <c r="G65" i="10" s="1"/>
  <c r="G97" i="10" s="1"/>
  <c r="F33" i="10"/>
  <c r="F65" i="10" s="1"/>
  <c r="F97" i="10" s="1"/>
  <c r="E33" i="10"/>
  <c r="E65" i="10" s="1"/>
  <c r="E97" i="10" s="1"/>
  <c r="D33" i="10"/>
  <c r="D65" i="10" s="1"/>
  <c r="D97" i="10" s="1"/>
  <c r="C33" i="10"/>
  <c r="C65" i="10" s="1"/>
  <c r="C97" i="10" s="1"/>
  <c r="B33" i="10"/>
  <c r="B65" i="10" s="1"/>
  <c r="B97" i="10" s="1"/>
  <c r="G32" i="10"/>
  <c r="G64" i="10" s="1"/>
  <c r="G96" i="10" s="1"/>
  <c r="F32" i="10"/>
  <c r="F64" i="10" s="1"/>
  <c r="F96" i="10" s="1"/>
  <c r="E32" i="10"/>
  <c r="E64" i="10" s="1"/>
  <c r="E96" i="10" s="1"/>
  <c r="D32" i="10"/>
  <c r="D64" i="10" s="1"/>
  <c r="D96" i="10" s="1"/>
  <c r="C32" i="10"/>
  <c r="C64" i="10" s="1"/>
  <c r="C96" i="10" s="1"/>
  <c r="B32" i="10"/>
  <c r="B64" i="10" s="1"/>
  <c r="B96" i="10" s="1"/>
  <c r="G30" i="10"/>
  <c r="F30" i="10"/>
  <c r="E30" i="10"/>
  <c r="D30" i="10"/>
  <c r="C30" i="10"/>
  <c r="B30" i="10"/>
  <c r="G29" i="10"/>
  <c r="G94" i="10" s="1"/>
  <c r="F29" i="10"/>
  <c r="E29" i="10"/>
  <c r="D29" i="10"/>
  <c r="C29" i="10"/>
  <c r="C94" i="10" s="1"/>
  <c r="B29" i="10"/>
  <c r="G28" i="10"/>
  <c r="F28" i="10"/>
  <c r="E28" i="10"/>
  <c r="E61" i="10" s="1"/>
  <c r="D28" i="10"/>
  <c r="C28" i="10"/>
  <c r="B28" i="10"/>
  <c r="B93" i="10" s="1"/>
  <c r="G27" i="10"/>
  <c r="G60" i="10" s="1"/>
  <c r="F27" i="10"/>
  <c r="E27" i="10"/>
  <c r="D27" i="10"/>
  <c r="D92" i="10" s="1"/>
  <c r="C27" i="10"/>
  <c r="C92" i="10" s="1"/>
  <c r="B27" i="10"/>
  <c r="G26" i="10"/>
  <c r="F26" i="10"/>
  <c r="F91" i="10" s="1"/>
  <c r="E26" i="10"/>
  <c r="E91" i="10" s="1"/>
  <c r="D26" i="10"/>
  <c r="C26" i="10"/>
  <c r="B26" i="10"/>
  <c r="B91" i="10" s="1"/>
  <c r="G25" i="10"/>
  <c r="G58" i="10" s="1"/>
  <c r="F25" i="10"/>
  <c r="E25" i="10"/>
  <c r="D25" i="10"/>
  <c r="D90" i="10" s="1"/>
  <c r="C25" i="10"/>
  <c r="C58" i="10" s="1"/>
  <c r="B25" i="10"/>
  <c r="G24" i="10"/>
  <c r="G89" i="10" s="1"/>
  <c r="F24" i="10"/>
  <c r="F89" i="10" s="1"/>
  <c r="E24" i="10"/>
  <c r="E89" i="10" s="1"/>
  <c r="D24" i="10"/>
  <c r="D89" i="10" s="1"/>
  <c r="C24" i="10"/>
  <c r="C89" i="10" s="1"/>
  <c r="B24" i="10"/>
  <c r="B89" i="10" s="1"/>
  <c r="G22" i="10"/>
  <c r="G87" i="10" s="1"/>
  <c r="F22" i="10"/>
  <c r="F87" i="10" s="1"/>
  <c r="E22" i="10"/>
  <c r="E87" i="10" s="1"/>
  <c r="D22" i="10"/>
  <c r="D87" i="10" s="1"/>
  <c r="C22" i="10"/>
  <c r="C55" i="10" s="1"/>
  <c r="B22" i="10"/>
  <c r="B87" i="10" s="1"/>
  <c r="G21" i="10"/>
  <c r="G86" i="10" s="1"/>
  <c r="F21" i="10"/>
  <c r="F86" i="10" s="1"/>
  <c r="E21" i="10"/>
  <c r="E54" i="10" s="1"/>
  <c r="D21" i="10"/>
  <c r="D86" i="10" s="1"/>
  <c r="C21" i="10"/>
  <c r="C86" i="10" s="1"/>
  <c r="B21" i="10"/>
  <c r="B86" i="10" s="1"/>
  <c r="G20" i="10"/>
  <c r="G85" i="10" s="1"/>
  <c r="F20" i="10"/>
  <c r="F85" i="10" s="1"/>
  <c r="E20" i="10"/>
  <c r="E85" i="10" s="1"/>
  <c r="D20" i="10"/>
  <c r="D85" i="10" s="1"/>
  <c r="C20" i="10"/>
  <c r="C85" i="10" s="1"/>
  <c r="B20" i="10"/>
  <c r="B85" i="10" s="1"/>
  <c r="G19" i="10"/>
  <c r="G84" i="10" s="1"/>
  <c r="F19" i="10"/>
  <c r="F84" i="10" s="1"/>
  <c r="E19" i="10"/>
  <c r="E52" i="10" s="1"/>
  <c r="D19" i="10"/>
  <c r="D84" i="10" s="1"/>
  <c r="C19" i="10"/>
  <c r="C84" i="10" s="1"/>
  <c r="B19" i="10"/>
  <c r="B84" i="10" s="1"/>
  <c r="G18" i="10"/>
  <c r="G51" i="10" s="1"/>
  <c r="F18" i="10"/>
  <c r="F83" i="10" s="1"/>
  <c r="E18" i="10"/>
  <c r="E83" i="10" s="1"/>
  <c r="D18" i="10"/>
  <c r="D83" i="10" s="1"/>
  <c r="C18" i="10"/>
  <c r="C83" i="10" s="1"/>
  <c r="B18" i="10"/>
  <c r="B83" i="10" s="1"/>
  <c r="G17" i="10"/>
  <c r="G82" i="10" s="1"/>
  <c r="F17" i="10"/>
  <c r="F82" i="10" s="1"/>
  <c r="E17" i="10"/>
  <c r="E82" i="10" s="1"/>
  <c r="D17" i="10"/>
  <c r="D82" i="10" s="1"/>
  <c r="C17" i="10"/>
  <c r="C82" i="10" s="1"/>
  <c r="B17" i="10"/>
  <c r="B82" i="10" s="1"/>
  <c r="G16" i="10"/>
  <c r="G49" i="10" s="1"/>
  <c r="F16" i="10"/>
  <c r="F81" i="10" s="1"/>
  <c r="E16" i="10"/>
  <c r="E81" i="10" s="1"/>
  <c r="D16" i="10"/>
  <c r="D81" i="10" s="1"/>
  <c r="C16" i="10"/>
  <c r="C49" i="10" s="1"/>
  <c r="B16" i="10"/>
  <c r="B81" i="10" s="1"/>
  <c r="G15" i="10"/>
  <c r="G80" i="10" s="1"/>
  <c r="F15" i="10"/>
  <c r="F80" i="10" s="1"/>
  <c r="E15" i="10"/>
  <c r="E80" i="10" s="1"/>
  <c r="D15" i="10"/>
  <c r="D80" i="10" s="1"/>
  <c r="C15" i="10"/>
  <c r="C80" i="10" s="1"/>
  <c r="B15" i="10"/>
  <c r="B80" i="10" s="1"/>
  <c r="G14" i="10"/>
  <c r="G79" i="10" s="1"/>
  <c r="F14" i="10"/>
  <c r="F79" i="10" s="1"/>
  <c r="E14" i="10"/>
  <c r="E79" i="10" s="1"/>
  <c r="D14" i="10"/>
  <c r="D79" i="10" s="1"/>
  <c r="C14" i="10"/>
  <c r="C47" i="10" s="1"/>
  <c r="B14" i="10"/>
  <c r="B79" i="10" s="1"/>
  <c r="G13" i="10"/>
  <c r="G78" i="10" s="1"/>
  <c r="F13" i="10"/>
  <c r="F78" i="10" s="1"/>
  <c r="E13" i="10"/>
  <c r="E46" i="10" s="1"/>
  <c r="D13" i="10"/>
  <c r="D78" i="10" s="1"/>
  <c r="C13" i="10"/>
  <c r="C78" i="10" s="1"/>
  <c r="B13" i="10"/>
  <c r="B78" i="10" s="1"/>
  <c r="G12" i="10"/>
  <c r="G77" i="10" s="1"/>
  <c r="F12" i="10"/>
  <c r="F77" i="10" s="1"/>
  <c r="E12" i="10"/>
  <c r="E77" i="10" s="1"/>
  <c r="D12" i="10"/>
  <c r="D77" i="10" s="1"/>
  <c r="C12" i="10"/>
  <c r="C77" i="10" s="1"/>
  <c r="B12" i="10"/>
  <c r="B77" i="10" s="1"/>
  <c r="G11" i="10"/>
  <c r="G76" i="10" s="1"/>
  <c r="F11" i="10"/>
  <c r="F76" i="10" s="1"/>
  <c r="E11" i="10"/>
  <c r="E44" i="10" s="1"/>
  <c r="D11" i="10"/>
  <c r="D76" i="10" s="1"/>
  <c r="C11" i="10"/>
  <c r="C76" i="10" s="1"/>
  <c r="B11" i="10"/>
  <c r="B76" i="10" s="1"/>
  <c r="G10" i="10"/>
  <c r="G43" i="10" s="1"/>
  <c r="F10" i="10"/>
  <c r="F75" i="10" s="1"/>
  <c r="E10" i="10"/>
  <c r="E75" i="10" s="1"/>
  <c r="D10" i="10"/>
  <c r="D75" i="10" s="1"/>
  <c r="C10" i="10"/>
  <c r="C75" i="10" s="1"/>
  <c r="B10" i="10"/>
  <c r="B75" i="10" s="1"/>
  <c r="G51" i="9"/>
  <c r="F51" i="9"/>
  <c r="E51" i="9"/>
  <c r="D51" i="9"/>
  <c r="C51" i="9"/>
  <c r="B51" i="9"/>
  <c r="G50" i="9"/>
  <c r="F50" i="9"/>
  <c r="E50" i="9"/>
  <c r="D50" i="9"/>
  <c r="C50" i="9"/>
  <c r="B50" i="9"/>
  <c r="G49" i="9"/>
  <c r="F49" i="9"/>
  <c r="E49" i="9"/>
  <c r="D49" i="9"/>
  <c r="C49" i="9"/>
  <c r="B49" i="9"/>
  <c r="G48" i="9"/>
  <c r="F48" i="9"/>
  <c r="E48" i="9"/>
  <c r="D48" i="9"/>
  <c r="C48" i="9"/>
  <c r="B48" i="9"/>
  <c r="G46" i="9"/>
  <c r="F46" i="9"/>
  <c r="E46" i="9"/>
  <c r="D46" i="9"/>
  <c r="C46" i="9"/>
  <c r="B46" i="9"/>
  <c r="G45" i="9"/>
  <c r="F45" i="9"/>
  <c r="E45" i="9"/>
  <c r="D45" i="9"/>
  <c r="C45" i="9"/>
  <c r="B45" i="9"/>
  <c r="G44" i="9"/>
  <c r="F44" i="9"/>
  <c r="E44" i="9"/>
  <c r="D44" i="9"/>
  <c r="C44" i="9"/>
  <c r="B44" i="9"/>
  <c r="G43" i="9"/>
  <c r="F43" i="9"/>
  <c r="E43" i="9"/>
  <c r="D43" i="9"/>
  <c r="C43" i="9"/>
  <c r="B43" i="9"/>
  <c r="G42" i="9"/>
  <c r="F42" i="9"/>
  <c r="E42" i="9"/>
  <c r="D42" i="9"/>
  <c r="C42" i="9"/>
  <c r="B42" i="9"/>
  <c r="G41" i="9"/>
  <c r="F41" i="9"/>
  <c r="E41" i="9"/>
  <c r="D41" i="9"/>
  <c r="C41" i="9"/>
  <c r="B41" i="9"/>
  <c r="G40" i="9"/>
  <c r="F40" i="9"/>
  <c r="E40" i="9"/>
  <c r="D40" i="9"/>
  <c r="C40" i="9"/>
  <c r="B40" i="9"/>
  <c r="G37" i="9"/>
  <c r="F37" i="9"/>
  <c r="E37" i="9"/>
  <c r="D37" i="9"/>
  <c r="C37" i="9"/>
  <c r="B37" i="9"/>
  <c r="G36" i="9"/>
  <c r="F36" i="9"/>
  <c r="E36" i="9"/>
  <c r="D36" i="9"/>
  <c r="C36" i="9"/>
  <c r="B36" i="9"/>
  <c r="G35" i="9"/>
  <c r="F35" i="9"/>
  <c r="E35" i="9"/>
  <c r="D35" i="9"/>
  <c r="C35" i="9"/>
  <c r="B35" i="9"/>
  <c r="G34" i="9"/>
  <c r="F34" i="9"/>
  <c r="E34" i="9"/>
  <c r="D34" i="9"/>
  <c r="C34" i="9"/>
  <c r="B34" i="9"/>
  <c r="G33" i="9"/>
  <c r="F33" i="9"/>
  <c r="E33" i="9"/>
  <c r="D33" i="9"/>
  <c r="C33" i="9"/>
  <c r="B33" i="9"/>
  <c r="G31" i="9"/>
  <c r="F31" i="9"/>
  <c r="E31" i="9"/>
  <c r="D31" i="9"/>
  <c r="C31" i="9"/>
  <c r="B31" i="9"/>
  <c r="G30" i="9"/>
  <c r="F30" i="9"/>
  <c r="E30" i="9"/>
  <c r="D30" i="9"/>
  <c r="C30" i="9"/>
  <c r="B30" i="9"/>
  <c r="G29" i="9"/>
  <c r="F29" i="9"/>
  <c r="E29" i="9"/>
  <c r="D29" i="9"/>
  <c r="C29" i="9"/>
  <c r="B29" i="9"/>
  <c r="G28" i="9"/>
  <c r="F28" i="9"/>
  <c r="E28" i="9"/>
  <c r="D28" i="9"/>
  <c r="C28" i="9"/>
  <c r="B28" i="9"/>
  <c r="G27" i="9"/>
  <c r="F27" i="9"/>
  <c r="E27" i="9"/>
  <c r="D27" i="9"/>
  <c r="C27" i="9"/>
  <c r="B27" i="9"/>
  <c r="G26" i="9"/>
  <c r="F26" i="9"/>
  <c r="E26" i="9"/>
  <c r="D26" i="9"/>
  <c r="C26" i="9"/>
  <c r="B26" i="9"/>
  <c r="G25" i="9"/>
  <c r="F25" i="9"/>
  <c r="E25" i="9"/>
  <c r="D25" i="9"/>
  <c r="C25" i="9"/>
  <c r="B25" i="9"/>
  <c r="G22" i="9"/>
  <c r="F22" i="9"/>
  <c r="E22" i="9"/>
  <c r="D22" i="9"/>
  <c r="C22" i="9"/>
  <c r="B22" i="9"/>
  <c r="G21" i="9"/>
  <c r="F21" i="9"/>
  <c r="E21" i="9"/>
  <c r="D21" i="9"/>
  <c r="C21" i="9"/>
  <c r="B21" i="9"/>
  <c r="G20" i="9"/>
  <c r="F20" i="9"/>
  <c r="E20" i="9"/>
  <c r="D20" i="9"/>
  <c r="C20" i="9"/>
  <c r="B20" i="9"/>
  <c r="G19" i="9"/>
  <c r="F19" i="9"/>
  <c r="E19" i="9"/>
  <c r="D19" i="9"/>
  <c r="C19" i="9"/>
  <c r="B19" i="9"/>
  <c r="G18" i="9"/>
  <c r="F18" i="9"/>
  <c r="E18" i="9"/>
  <c r="D18" i="9"/>
  <c r="C18" i="9"/>
  <c r="B18" i="9"/>
  <c r="G16" i="9"/>
  <c r="F16" i="9"/>
  <c r="E16" i="9"/>
  <c r="D16" i="9"/>
  <c r="C16" i="9"/>
  <c r="B16" i="9"/>
  <c r="G15" i="9"/>
  <c r="F15" i="9"/>
  <c r="E15" i="9"/>
  <c r="D15" i="9"/>
  <c r="C15" i="9"/>
  <c r="B15" i="9"/>
  <c r="G14" i="9"/>
  <c r="F14" i="9"/>
  <c r="E14" i="9"/>
  <c r="D14" i="9"/>
  <c r="C14" i="9"/>
  <c r="B14" i="9"/>
  <c r="G13" i="9"/>
  <c r="F13" i="9"/>
  <c r="E13" i="9"/>
  <c r="D13" i="9"/>
  <c r="C13" i="9"/>
  <c r="B13" i="9"/>
  <c r="G12" i="9"/>
  <c r="F12" i="9"/>
  <c r="E12" i="9"/>
  <c r="D12" i="9"/>
  <c r="C12" i="9"/>
  <c r="B12" i="9"/>
  <c r="G11" i="9"/>
  <c r="F11" i="9"/>
  <c r="E11" i="9"/>
  <c r="D11" i="9"/>
  <c r="C11" i="9"/>
  <c r="B11" i="9"/>
  <c r="G10" i="9"/>
  <c r="F10" i="9"/>
  <c r="E10" i="9"/>
  <c r="D10" i="9"/>
  <c r="C10" i="9"/>
  <c r="B10" i="9"/>
  <c r="G72" i="8"/>
  <c r="F72" i="8"/>
  <c r="E72" i="8"/>
  <c r="D72" i="8"/>
  <c r="C72" i="8"/>
  <c r="B72" i="8"/>
  <c r="G71" i="8"/>
  <c r="F71" i="8"/>
  <c r="E71" i="8"/>
  <c r="D71" i="8"/>
  <c r="C71" i="8"/>
  <c r="B71" i="8"/>
  <c r="G70" i="8"/>
  <c r="F70" i="8"/>
  <c r="E70" i="8"/>
  <c r="D70" i="8"/>
  <c r="C70" i="8"/>
  <c r="B70" i="8"/>
  <c r="G69" i="8"/>
  <c r="F69" i="8"/>
  <c r="E69" i="8"/>
  <c r="D69" i="8"/>
  <c r="C69" i="8"/>
  <c r="B69" i="8"/>
  <c r="G68" i="8"/>
  <c r="F68" i="8"/>
  <c r="E68" i="8"/>
  <c r="D68" i="8"/>
  <c r="C68" i="8"/>
  <c r="B68" i="8"/>
  <c r="G67" i="8"/>
  <c r="F67" i="8"/>
  <c r="E67" i="8"/>
  <c r="D67" i="8"/>
  <c r="C67" i="8"/>
  <c r="B67" i="8"/>
  <c r="G66" i="8"/>
  <c r="F66" i="8"/>
  <c r="E66" i="8"/>
  <c r="D66" i="8"/>
  <c r="C66" i="8"/>
  <c r="B66" i="8"/>
  <c r="G65" i="8"/>
  <c r="F65" i="8"/>
  <c r="E65" i="8"/>
  <c r="D65" i="8"/>
  <c r="C65" i="8"/>
  <c r="B65" i="8"/>
  <c r="G64" i="8"/>
  <c r="F64" i="8"/>
  <c r="E64" i="8"/>
  <c r="D64" i="8"/>
  <c r="C64" i="8"/>
  <c r="B64" i="8"/>
  <c r="G63" i="8"/>
  <c r="F63" i="8"/>
  <c r="E63" i="8"/>
  <c r="D63" i="8"/>
  <c r="C63" i="8"/>
  <c r="B63" i="8"/>
  <c r="G62" i="8"/>
  <c r="F62" i="8"/>
  <c r="E62" i="8"/>
  <c r="D62" i="8"/>
  <c r="C62" i="8"/>
  <c r="B62" i="8"/>
  <c r="G61" i="8"/>
  <c r="F61" i="8"/>
  <c r="E61" i="8"/>
  <c r="D61" i="8"/>
  <c r="C61" i="8"/>
  <c r="B61" i="8"/>
  <c r="G59" i="8"/>
  <c r="F59" i="8"/>
  <c r="E59" i="8"/>
  <c r="D59" i="8"/>
  <c r="C59" i="8"/>
  <c r="B59" i="8"/>
  <c r="G58" i="8"/>
  <c r="F58" i="8"/>
  <c r="E58" i="8"/>
  <c r="D58" i="8"/>
  <c r="C58" i="8"/>
  <c r="B58" i="8"/>
  <c r="G57" i="8"/>
  <c r="F57" i="8"/>
  <c r="E57" i="8"/>
  <c r="D57" i="8"/>
  <c r="C57" i="8"/>
  <c r="B57" i="8"/>
  <c r="G56" i="8"/>
  <c r="F56" i="8"/>
  <c r="E56" i="8"/>
  <c r="D56" i="8"/>
  <c r="C56" i="8"/>
  <c r="B56" i="8"/>
  <c r="G55" i="8"/>
  <c r="F55" i="8"/>
  <c r="E55" i="8"/>
  <c r="D55" i="8"/>
  <c r="C55" i="8"/>
  <c r="B55" i="8"/>
  <c r="G54" i="8"/>
  <c r="F54" i="8"/>
  <c r="E54" i="8"/>
  <c r="D54" i="8"/>
  <c r="C54" i="8"/>
  <c r="B54" i="8"/>
  <c r="G53" i="8"/>
  <c r="F53" i="8"/>
  <c r="E53" i="8"/>
  <c r="D53" i="8"/>
  <c r="C53" i="8"/>
  <c r="B53" i="8"/>
  <c r="G52" i="8"/>
  <c r="F52" i="8"/>
  <c r="E52" i="8"/>
  <c r="D52" i="8"/>
  <c r="C52" i="8"/>
  <c r="B52" i="8"/>
  <c r="G51" i="8"/>
  <c r="F51" i="8"/>
  <c r="E51" i="8"/>
  <c r="D51" i="8"/>
  <c r="C51" i="8"/>
  <c r="B51" i="8"/>
  <c r="G50" i="8"/>
  <c r="F50" i="8"/>
  <c r="E50" i="8"/>
  <c r="D50" i="8"/>
  <c r="C50" i="8"/>
  <c r="B50" i="8"/>
  <c r="G49" i="8"/>
  <c r="F49" i="8"/>
  <c r="E49" i="8"/>
  <c r="D49" i="8"/>
  <c r="C49" i="8"/>
  <c r="B49" i="8"/>
  <c r="G48" i="8"/>
  <c r="F48" i="8"/>
  <c r="E48" i="8"/>
  <c r="D48" i="8"/>
  <c r="C48" i="8"/>
  <c r="B48" i="8"/>
  <c r="G46" i="8"/>
  <c r="F46" i="8"/>
  <c r="E46" i="8"/>
  <c r="D46" i="8"/>
  <c r="C46" i="8"/>
  <c r="B46" i="8"/>
  <c r="G45" i="8"/>
  <c r="F45" i="8"/>
  <c r="E45" i="8"/>
  <c r="D45" i="8"/>
  <c r="C45" i="8"/>
  <c r="B45" i="8"/>
  <c r="G44" i="8"/>
  <c r="F44" i="8"/>
  <c r="E44" i="8"/>
  <c r="D44" i="8"/>
  <c r="C44" i="8"/>
  <c r="B44" i="8"/>
  <c r="G43" i="8"/>
  <c r="F43" i="8"/>
  <c r="E43" i="8"/>
  <c r="D43" i="8"/>
  <c r="C43" i="8"/>
  <c r="B43" i="8"/>
  <c r="G42" i="8"/>
  <c r="F42" i="8"/>
  <c r="E42" i="8"/>
  <c r="D42" i="8"/>
  <c r="C42" i="8"/>
  <c r="B42" i="8"/>
  <c r="G41" i="8"/>
  <c r="F41" i="8"/>
  <c r="E41" i="8"/>
  <c r="D41" i="8"/>
  <c r="C41" i="8"/>
  <c r="B41" i="8"/>
  <c r="G40" i="8"/>
  <c r="F40" i="8"/>
  <c r="E40" i="8"/>
  <c r="D40" i="8"/>
  <c r="C40" i="8"/>
  <c r="B40" i="8"/>
  <c r="G39" i="8"/>
  <c r="F39" i="8"/>
  <c r="E39" i="8"/>
  <c r="D39" i="8"/>
  <c r="C39" i="8"/>
  <c r="B39" i="8"/>
  <c r="G38" i="8"/>
  <c r="F38" i="8"/>
  <c r="E38" i="8"/>
  <c r="D38" i="8"/>
  <c r="C38" i="8"/>
  <c r="B38" i="8"/>
  <c r="G37" i="8"/>
  <c r="F37" i="8"/>
  <c r="E37" i="8"/>
  <c r="D37" i="8"/>
  <c r="C37" i="8"/>
  <c r="B37" i="8"/>
  <c r="G36" i="8"/>
  <c r="F36" i="8"/>
  <c r="E36" i="8"/>
  <c r="D36" i="8"/>
  <c r="C36" i="8"/>
  <c r="B36" i="8"/>
  <c r="G35" i="8"/>
  <c r="F35" i="8"/>
  <c r="E35" i="8"/>
  <c r="D35" i="8"/>
  <c r="C35" i="8"/>
  <c r="B35" i="8"/>
  <c r="G34" i="8"/>
  <c r="F34" i="8"/>
  <c r="E34" i="8"/>
  <c r="D34" i="8"/>
  <c r="C34" i="8"/>
  <c r="B34" i="8"/>
  <c r="G33" i="8"/>
  <c r="F33" i="8"/>
  <c r="E33" i="8"/>
  <c r="D33" i="8"/>
  <c r="C33" i="8"/>
  <c r="B33" i="8"/>
  <c r="G31" i="8"/>
  <c r="F31" i="8"/>
  <c r="E31" i="8"/>
  <c r="D31" i="8"/>
  <c r="C31" i="8"/>
  <c r="B31" i="8"/>
  <c r="G30" i="8"/>
  <c r="F30" i="8"/>
  <c r="E30" i="8"/>
  <c r="D30" i="8"/>
  <c r="C30" i="8"/>
  <c r="B30" i="8"/>
  <c r="G29" i="8"/>
  <c r="F29" i="8"/>
  <c r="E29" i="8"/>
  <c r="D29" i="8"/>
  <c r="C29" i="8"/>
  <c r="B29" i="8"/>
  <c r="G28" i="8"/>
  <c r="F28" i="8"/>
  <c r="E28" i="8"/>
  <c r="D28" i="8"/>
  <c r="C28" i="8"/>
  <c r="B28" i="8"/>
  <c r="G27" i="8"/>
  <c r="F27" i="8"/>
  <c r="E27" i="8"/>
  <c r="D27" i="8"/>
  <c r="C27" i="8"/>
  <c r="B27" i="8"/>
  <c r="G26" i="8"/>
  <c r="F26" i="8"/>
  <c r="E26" i="8"/>
  <c r="D26" i="8"/>
  <c r="C26" i="8"/>
  <c r="B26" i="8"/>
  <c r="G25" i="8"/>
  <c r="F25" i="8"/>
  <c r="E25" i="8"/>
  <c r="D25" i="8"/>
  <c r="C25" i="8"/>
  <c r="B25" i="8"/>
  <c r="G24" i="8"/>
  <c r="F24" i="8"/>
  <c r="E24" i="8"/>
  <c r="D24" i="8"/>
  <c r="C24" i="8"/>
  <c r="B24" i="8"/>
  <c r="G23" i="8"/>
  <c r="F23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99" i="7"/>
  <c r="F99" i="7"/>
  <c r="E99" i="7"/>
  <c r="D99" i="7"/>
  <c r="C99" i="7"/>
  <c r="B99" i="7"/>
  <c r="G98" i="7"/>
  <c r="F98" i="7"/>
  <c r="E98" i="7"/>
  <c r="D98" i="7"/>
  <c r="C98" i="7"/>
  <c r="B98" i="7"/>
  <c r="G97" i="7"/>
  <c r="F97" i="7"/>
  <c r="E97" i="7"/>
  <c r="D97" i="7"/>
  <c r="C97" i="7"/>
  <c r="B97" i="7"/>
  <c r="G96" i="7"/>
  <c r="F96" i="7"/>
  <c r="E96" i="7"/>
  <c r="D96" i="7"/>
  <c r="C96" i="7"/>
  <c r="B96" i="7"/>
  <c r="G95" i="7"/>
  <c r="F95" i="7"/>
  <c r="E95" i="7"/>
  <c r="D95" i="7"/>
  <c r="C95" i="7"/>
  <c r="B95" i="7"/>
  <c r="G94" i="7"/>
  <c r="F94" i="7"/>
  <c r="E94" i="7"/>
  <c r="D94" i="7"/>
  <c r="C94" i="7"/>
  <c r="B94" i="7"/>
  <c r="G93" i="7"/>
  <c r="F93" i="7"/>
  <c r="E93" i="7"/>
  <c r="D93" i="7"/>
  <c r="C93" i="7"/>
  <c r="B93" i="7"/>
  <c r="G91" i="7"/>
  <c r="F91" i="7"/>
  <c r="E91" i="7"/>
  <c r="D91" i="7"/>
  <c r="C91" i="7"/>
  <c r="B91" i="7"/>
  <c r="G90" i="7"/>
  <c r="F90" i="7"/>
  <c r="E90" i="7"/>
  <c r="D90" i="7"/>
  <c r="C90" i="7"/>
  <c r="B90" i="7"/>
  <c r="G89" i="7"/>
  <c r="F89" i="7"/>
  <c r="E89" i="7"/>
  <c r="D89" i="7"/>
  <c r="C89" i="7"/>
  <c r="B89" i="7"/>
  <c r="G88" i="7"/>
  <c r="F88" i="7"/>
  <c r="E88" i="7"/>
  <c r="D88" i="7"/>
  <c r="C88" i="7"/>
  <c r="B88" i="7"/>
  <c r="G87" i="7"/>
  <c r="F87" i="7"/>
  <c r="E87" i="7"/>
  <c r="D87" i="7"/>
  <c r="C87" i="7"/>
  <c r="B87" i="7"/>
  <c r="G86" i="7"/>
  <c r="F86" i="7"/>
  <c r="E86" i="7"/>
  <c r="D86" i="7"/>
  <c r="C86" i="7"/>
  <c r="B86" i="7"/>
  <c r="G85" i="7"/>
  <c r="F85" i="7"/>
  <c r="E85" i="7"/>
  <c r="D85" i="7"/>
  <c r="C85" i="7"/>
  <c r="B85" i="7"/>
  <c r="G84" i="7"/>
  <c r="F84" i="7"/>
  <c r="E84" i="7"/>
  <c r="D84" i="7"/>
  <c r="C84" i="7"/>
  <c r="B84" i="7"/>
  <c r="G83" i="7"/>
  <c r="F83" i="7"/>
  <c r="E83" i="7"/>
  <c r="D83" i="7"/>
  <c r="C83" i="7"/>
  <c r="B83" i="7"/>
  <c r="G82" i="7"/>
  <c r="F82" i="7"/>
  <c r="E82" i="7"/>
  <c r="D82" i="7"/>
  <c r="C82" i="7"/>
  <c r="B82" i="7"/>
  <c r="G81" i="7"/>
  <c r="F81" i="7"/>
  <c r="E81" i="7"/>
  <c r="D81" i="7"/>
  <c r="C81" i="7"/>
  <c r="B81" i="7"/>
  <c r="G80" i="7"/>
  <c r="F80" i="7"/>
  <c r="E80" i="7"/>
  <c r="D80" i="7"/>
  <c r="C80" i="7"/>
  <c r="B80" i="7"/>
  <c r="G79" i="7"/>
  <c r="F79" i="7"/>
  <c r="E79" i="7"/>
  <c r="D79" i="7"/>
  <c r="C79" i="7"/>
  <c r="B79" i="7"/>
  <c r="G78" i="7"/>
  <c r="F78" i="7"/>
  <c r="E78" i="7"/>
  <c r="D78" i="7"/>
  <c r="C78" i="7"/>
  <c r="B78" i="7"/>
  <c r="G77" i="7"/>
  <c r="F77" i="7"/>
  <c r="E77" i="7"/>
  <c r="D77" i="7"/>
  <c r="C77" i="7"/>
  <c r="B77" i="7"/>
  <c r="G76" i="7"/>
  <c r="F76" i="7"/>
  <c r="E76" i="7"/>
  <c r="D76" i="7"/>
  <c r="C76" i="7"/>
  <c r="B76" i="7"/>
  <c r="G75" i="7"/>
  <c r="F75" i="7"/>
  <c r="E75" i="7"/>
  <c r="D75" i="7"/>
  <c r="C75" i="7"/>
  <c r="B75" i="7"/>
  <c r="G74" i="7"/>
  <c r="F74" i="7"/>
  <c r="E74" i="7"/>
  <c r="D74" i="7"/>
  <c r="C74" i="7"/>
  <c r="B74" i="7"/>
  <c r="G72" i="7"/>
  <c r="F72" i="7"/>
  <c r="E72" i="7"/>
  <c r="D72" i="7"/>
  <c r="C72" i="7"/>
  <c r="B72" i="7"/>
  <c r="G71" i="7"/>
  <c r="F71" i="7"/>
  <c r="E71" i="7"/>
  <c r="D71" i="7"/>
  <c r="C71" i="7"/>
  <c r="B71" i="7"/>
  <c r="G70" i="7"/>
  <c r="F70" i="7"/>
  <c r="E70" i="7"/>
  <c r="D70" i="7"/>
  <c r="C70" i="7"/>
  <c r="B70" i="7"/>
  <c r="G68" i="7"/>
  <c r="F68" i="7"/>
  <c r="E68" i="7"/>
  <c r="D68" i="7"/>
  <c r="C68" i="7"/>
  <c r="B68" i="7"/>
  <c r="G67" i="7"/>
  <c r="F67" i="7"/>
  <c r="E67" i="7"/>
  <c r="D67" i="7"/>
  <c r="C67" i="7"/>
  <c r="B67" i="7"/>
  <c r="G66" i="7"/>
  <c r="F66" i="7"/>
  <c r="E66" i="7"/>
  <c r="D66" i="7"/>
  <c r="C66" i="7"/>
  <c r="B66" i="7"/>
  <c r="G65" i="7"/>
  <c r="F65" i="7"/>
  <c r="E65" i="7"/>
  <c r="D65" i="7"/>
  <c r="C65" i="7"/>
  <c r="B65" i="7"/>
  <c r="G64" i="7"/>
  <c r="F64" i="7"/>
  <c r="E64" i="7"/>
  <c r="D64" i="7"/>
  <c r="C64" i="7"/>
  <c r="B64" i="7"/>
  <c r="G63" i="7"/>
  <c r="F63" i="7"/>
  <c r="E63" i="7"/>
  <c r="D63" i="7"/>
  <c r="C63" i="7"/>
  <c r="B63" i="7"/>
  <c r="G62" i="7"/>
  <c r="F62" i="7"/>
  <c r="E62" i="7"/>
  <c r="D62" i="7"/>
  <c r="C62" i="7"/>
  <c r="B62" i="7"/>
  <c r="G61" i="7"/>
  <c r="F61" i="7"/>
  <c r="E61" i="7"/>
  <c r="D61" i="7"/>
  <c r="C61" i="7"/>
  <c r="B61" i="7"/>
  <c r="G60" i="7"/>
  <c r="F60" i="7"/>
  <c r="E60" i="7"/>
  <c r="D60" i="7"/>
  <c r="C60" i="7"/>
  <c r="B60" i="7"/>
  <c r="G59" i="7"/>
  <c r="F59" i="7"/>
  <c r="E59" i="7"/>
  <c r="D59" i="7"/>
  <c r="C59" i="7"/>
  <c r="B59" i="7"/>
  <c r="G58" i="7"/>
  <c r="F58" i="7"/>
  <c r="E58" i="7"/>
  <c r="D58" i="7"/>
  <c r="C58" i="7"/>
  <c r="B58" i="7"/>
  <c r="G56" i="7"/>
  <c r="F56" i="7"/>
  <c r="E56" i="7"/>
  <c r="D56" i="7"/>
  <c r="C56" i="7"/>
  <c r="B56" i="7"/>
  <c r="G55" i="7"/>
  <c r="F55" i="7"/>
  <c r="E55" i="7"/>
  <c r="D55" i="7"/>
  <c r="C55" i="7"/>
  <c r="B55" i="7"/>
  <c r="G54" i="7"/>
  <c r="F54" i="7"/>
  <c r="E54" i="7"/>
  <c r="D54" i="7"/>
  <c r="C54" i="7"/>
  <c r="B54" i="7"/>
  <c r="G53" i="7"/>
  <c r="F53" i="7"/>
  <c r="E53" i="7"/>
  <c r="D53" i="7"/>
  <c r="C53" i="7"/>
  <c r="B53" i="7"/>
  <c r="G52" i="7"/>
  <c r="F52" i="7"/>
  <c r="E52" i="7"/>
  <c r="D52" i="7"/>
  <c r="C52" i="7"/>
  <c r="B52" i="7"/>
  <c r="G51" i="7"/>
  <c r="F51" i="7"/>
  <c r="E51" i="7"/>
  <c r="D51" i="7"/>
  <c r="C51" i="7"/>
  <c r="B51" i="7"/>
  <c r="G50" i="7"/>
  <c r="F50" i="7"/>
  <c r="E50" i="7"/>
  <c r="D50" i="7"/>
  <c r="C50" i="7"/>
  <c r="B50" i="7"/>
  <c r="G49" i="7"/>
  <c r="F49" i="7"/>
  <c r="E49" i="7"/>
  <c r="D49" i="7"/>
  <c r="C49" i="7"/>
  <c r="B49" i="7"/>
  <c r="G48" i="7"/>
  <c r="F48" i="7"/>
  <c r="E48" i="7"/>
  <c r="D48" i="7"/>
  <c r="C48" i="7"/>
  <c r="B48" i="7"/>
  <c r="G47" i="7"/>
  <c r="F47" i="7"/>
  <c r="E47" i="7"/>
  <c r="D47" i="7"/>
  <c r="C47" i="7"/>
  <c r="B47" i="7"/>
  <c r="G45" i="7"/>
  <c r="F45" i="7"/>
  <c r="E45" i="7"/>
  <c r="D45" i="7"/>
  <c r="C45" i="7"/>
  <c r="B45" i="7"/>
  <c r="G44" i="7"/>
  <c r="F44" i="7"/>
  <c r="E44" i="7"/>
  <c r="D44" i="7"/>
  <c r="C44" i="7"/>
  <c r="B44" i="7"/>
  <c r="G43" i="7"/>
  <c r="F43" i="7"/>
  <c r="E43" i="7"/>
  <c r="D43" i="7"/>
  <c r="C43" i="7"/>
  <c r="B43" i="7"/>
  <c r="G42" i="7"/>
  <c r="F42" i="7"/>
  <c r="E42" i="7"/>
  <c r="D42" i="7"/>
  <c r="C42" i="7"/>
  <c r="B42" i="7"/>
  <c r="G41" i="7"/>
  <c r="F41" i="7"/>
  <c r="E41" i="7"/>
  <c r="D41" i="7"/>
  <c r="C41" i="7"/>
  <c r="B41" i="7"/>
  <c r="G40" i="7"/>
  <c r="F40" i="7"/>
  <c r="E40" i="7"/>
  <c r="D40" i="7"/>
  <c r="C40" i="7"/>
  <c r="B40" i="7"/>
  <c r="G39" i="7"/>
  <c r="F39" i="7"/>
  <c r="E39" i="7"/>
  <c r="D39" i="7"/>
  <c r="C39" i="7"/>
  <c r="B39" i="7"/>
  <c r="G38" i="7"/>
  <c r="F38" i="7"/>
  <c r="E38" i="7"/>
  <c r="D38" i="7"/>
  <c r="C38" i="7"/>
  <c r="B38" i="7"/>
  <c r="G37" i="7"/>
  <c r="F37" i="7"/>
  <c r="E37" i="7"/>
  <c r="D37" i="7"/>
  <c r="C37" i="7"/>
  <c r="B37" i="7"/>
  <c r="G36" i="7"/>
  <c r="F36" i="7"/>
  <c r="E36" i="7"/>
  <c r="D36" i="7"/>
  <c r="C36" i="7"/>
  <c r="B36" i="7"/>
  <c r="G35" i="7"/>
  <c r="F35" i="7"/>
  <c r="E35" i="7"/>
  <c r="D35" i="7"/>
  <c r="C35" i="7"/>
  <c r="B35" i="7"/>
  <c r="G34" i="7"/>
  <c r="F34" i="7"/>
  <c r="E34" i="7"/>
  <c r="D34" i="7"/>
  <c r="C34" i="7"/>
  <c r="B34" i="7"/>
  <c r="G33" i="7"/>
  <c r="F33" i="7"/>
  <c r="E33" i="7"/>
  <c r="D33" i="7"/>
  <c r="C33" i="7"/>
  <c r="B33" i="7"/>
  <c r="G32" i="7"/>
  <c r="F32" i="7"/>
  <c r="E32" i="7"/>
  <c r="D32" i="7"/>
  <c r="C32" i="7"/>
  <c r="B32" i="7"/>
  <c r="G31" i="7"/>
  <c r="F31" i="7"/>
  <c r="E31" i="7"/>
  <c r="D31" i="7"/>
  <c r="C31" i="7"/>
  <c r="B31" i="7"/>
  <c r="G29" i="7"/>
  <c r="F29" i="7"/>
  <c r="E29" i="7"/>
  <c r="D29" i="7"/>
  <c r="C29" i="7"/>
  <c r="B29" i="7"/>
  <c r="G28" i="7"/>
  <c r="F28" i="7"/>
  <c r="E28" i="7"/>
  <c r="D28" i="7"/>
  <c r="C28" i="7"/>
  <c r="B28" i="7"/>
  <c r="G27" i="7"/>
  <c r="F27" i="7"/>
  <c r="E27" i="7"/>
  <c r="D27" i="7"/>
  <c r="C27" i="7"/>
  <c r="B27" i="7"/>
  <c r="G26" i="7"/>
  <c r="F26" i="7"/>
  <c r="E26" i="7"/>
  <c r="D26" i="7"/>
  <c r="C26" i="7"/>
  <c r="B26" i="7"/>
  <c r="G25" i="7"/>
  <c r="F25" i="7"/>
  <c r="E25" i="7"/>
  <c r="D25" i="7"/>
  <c r="C25" i="7"/>
  <c r="B25" i="7"/>
  <c r="G24" i="7"/>
  <c r="F24" i="7"/>
  <c r="E24" i="7"/>
  <c r="D24" i="7"/>
  <c r="C24" i="7"/>
  <c r="B24" i="7"/>
  <c r="G22" i="7"/>
  <c r="F22" i="7"/>
  <c r="E22" i="7"/>
  <c r="D22" i="7"/>
  <c r="C22" i="7"/>
  <c r="B22" i="7"/>
  <c r="G21" i="7"/>
  <c r="F21" i="7"/>
  <c r="E21" i="7"/>
  <c r="D21" i="7"/>
  <c r="C21" i="7"/>
  <c r="B21" i="7"/>
  <c r="G20" i="7"/>
  <c r="F20" i="7"/>
  <c r="E20" i="7"/>
  <c r="D20" i="7"/>
  <c r="C20" i="7"/>
  <c r="B20" i="7"/>
  <c r="G19" i="7"/>
  <c r="F19" i="7"/>
  <c r="E19" i="7"/>
  <c r="D19" i="7"/>
  <c r="C19" i="7"/>
  <c r="B19" i="7"/>
  <c r="G18" i="7"/>
  <c r="F18" i="7"/>
  <c r="E18" i="7"/>
  <c r="D18" i="7"/>
  <c r="C18" i="7"/>
  <c r="B18" i="7"/>
  <c r="G17" i="7"/>
  <c r="F17" i="7"/>
  <c r="E17" i="7"/>
  <c r="D17" i="7"/>
  <c r="C17" i="7"/>
  <c r="B17" i="7"/>
  <c r="G16" i="7"/>
  <c r="F16" i="7"/>
  <c r="E16" i="7"/>
  <c r="D16" i="7"/>
  <c r="C16" i="7"/>
  <c r="B16" i="7"/>
  <c r="G15" i="7"/>
  <c r="F15" i="7"/>
  <c r="E15" i="7"/>
  <c r="D15" i="7"/>
  <c r="C15" i="7"/>
  <c r="B15" i="7"/>
  <c r="G14" i="7"/>
  <c r="F14" i="7"/>
  <c r="E14" i="7"/>
  <c r="D14" i="7"/>
  <c r="C14" i="7"/>
  <c r="B14" i="7"/>
  <c r="G13" i="7"/>
  <c r="F13" i="7"/>
  <c r="E13" i="7"/>
  <c r="D13" i="7"/>
  <c r="C13" i="7"/>
  <c r="B13" i="7"/>
  <c r="G12" i="7"/>
  <c r="F12" i="7"/>
  <c r="E12" i="7"/>
  <c r="D12" i="7"/>
  <c r="C12" i="7"/>
  <c r="B12" i="7"/>
  <c r="G11" i="7"/>
  <c r="F11" i="7"/>
  <c r="E11" i="7"/>
  <c r="D11" i="7"/>
  <c r="C11" i="7"/>
  <c r="B11" i="7"/>
  <c r="G10" i="7"/>
  <c r="F10" i="7"/>
  <c r="E10" i="7"/>
  <c r="D10" i="7"/>
  <c r="C10" i="7"/>
  <c r="B10" i="7"/>
  <c r="G9" i="7"/>
  <c r="F9" i="7"/>
  <c r="E9" i="7"/>
  <c r="D9" i="7"/>
  <c r="C9" i="7"/>
  <c r="B9" i="7"/>
  <c r="Q131" i="2"/>
  <c r="Q130" i="2"/>
  <c r="Q129" i="2"/>
  <c r="Q128" i="2"/>
  <c r="Q127" i="2"/>
  <c r="Q126" i="2"/>
  <c r="Q125" i="2"/>
  <c r="Q124" i="2"/>
  <c r="Q123" i="2"/>
  <c r="E43" i="10" l="1"/>
  <c r="C44" i="10"/>
  <c r="G44" i="10"/>
  <c r="E45" i="10"/>
  <c r="C46" i="10"/>
  <c r="G46" i="10"/>
  <c r="E47" i="10"/>
  <c r="C48" i="10"/>
  <c r="G48" i="10"/>
  <c r="E49" i="10"/>
  <c r="C50" i="10"/>
  <c r="G50" i="10"/>
  <c r="E51" i="10"/>
  <c r="C52" i="10"/>
  <c r="G52" i="10"/>
  <c r="E53" i="10"/>
  <c r="C54" i="10"/>
  <c r="G54" i="10"/>
  <c r="E55" i="10"/>
  <c r="C57" i="10"/>
  <c r="G57" i="10"/>
  <c r="B59" i="10"/>
  <c r="D60" i="10"/>
  <c r="C62" i="10"/>
  <c r="G75" i="10"/>
  <c r="E78" i="10"/>
  <c r="C81" i="10"/>
  <c r="G83" i="10"/>
  <c r="E86" i="10"/>
  <c r="C90" i="10"/>
  <c r="G92" i="10"/>
  <c r="F93" i="10"/>
  <c r="F61" i="10"/>
  <c r="D94" i="10"/>
  <c r="D62" i="10"/>
  <c r="B43" i="10"/>
  <c r="F43" i="10"/>
  <c r="D44" i="10"/>
  <c r="B45" i="10"/>
  <c r="F45" i="10"/>
  <c r="D46" i="10"/>
  <c r="B47" i="10"/>
  <c r="F47" i="10"/>
  <c r="D48" i="10"/>
  <c r="B49" i="10"/>
  <c r="F49" i="10"/>
  <c r="D50" i="10"/>
  <c r="B51" i="10"/>
  <c r="F51" i="10"/>
  <c r="D52" i="10"/>
  <c r="B53" i="10"/>
  <c r="F53" i="10"/>
  <c r="D54" i="10"/>
  <c r="B55" i="10"/>
  <c r="F55" i="10"/>
  <c r="D57" i="10"/>
  <c r="E59" i="10"/>
  <c r="G62" i="10"/>
  <c r="E76" i="10"/>
  <c r="C79" i="10"/>
  <c r="G81" i="10"/>
  <c r="E84" i="10"/>
  <c r="C87" i="10"/>
  <c r="G90" i="10"/>
  <c r="E93" i="10"/>
  <c r="E90" i="10"/>
  <c r="E58" i="10"/>
  <c r="C91" i="10"/>
  <c r="C59" i="10"/>
  <c r="G91" i="10"/>
  <c r="G59" i="10"/>
  <c r="E92" i="10"/>
  <c r="E60" i="10"/>
  <c r="C93" i="10"/>
  <c r="C61" i="10"/>
  <c r="G93" i="10"/>
  <c r="G61" i="10"/>
  <c r="E94" i="10"/>
  <c r="E62" i="10"/>
  <c r="C43" i="10"/>
  <c r="C45" i="10"/>
  <c r="G45" i="10"/>
  <c r="G47" i="10"/>
  <c r="E48" i="10"/>
  <c r="E50" i="10"/>
  <c r="C51" i="10"/>
  <c r="C53" i="10"/>
  <c r="G53" i="10"/>
  <c r="G55" i="10"/>
  <c r="E57" i="10"/>
  <c r="D58" i="10"/>
  <c r="F59" i="10"/>
  <c r="B61" i="10"/>
  <c r="C42" i="11"/>
  <c r="C26" i="11"/>
  <c r="G26" i="11"/>
  <c r="G42" i="11"/>
  <c r="E27" i="11"/>
  <c r="E43" i="11"/>
  <c r="C28" i="11"/>
  <c r="C44" i="11"/>
  <c r="G28" i="11"/>
  <c r="G44" i="11"/>
  <c r="E29" i="11"/>
  <c r="E45" i="11"/>
  <c r="C30" i="11"/>
  <c r="C46" i="11"/>
  <c r="G30" i="11"/>
  <c r="G46" i="11"/>
  <c r="E31" i="11"/>
  <c r="E47" i="11"/>
  <c r="B90" i="10"/>
  <c r="B58" i="10"/>
  <c r="F90" i="10"/>
  <c r="F58" i="10"/>
  <c r="D91" i="10"/>
  <c r="D59" i="10"/>
  <c r="B92" i="10"/>
  <c r="B60" i="10"/>
  <c r="F92" i="10"/>
  <c r="F60" i="10"/>
  <c r="D93" i="10"/>
  <c r="D61" i="10"/>
  <c r="B94" i="10"/>
  <c r="B62" i="10"/>
  <c r="F94" i="10"/>
  <c r="F62" i="10"/>
  <c r="D43" i="10"/>
  <c r="B44" i="10"/>
  <c r="F44" i="10"/>
  <c r="D45" i="10"/>
  <c r="B46" i="10"/>
  <c r="F46" i="10"/>
  <c r="D47" i="10"/>
  <c r="B48" i="10"/>
  <c r="F48" i="10"/>
  <c r="D49" i="10"/>
  <c r="B50" i="10"/>
  <c r="F50" i="10"/>
  <c r="D51" i="10"/>
  <c r="B52" i="10"/>
  <c r="F52" i="10"/>
  <c r="D53" i="10"/>
  <c r="B54" i="10"/>
  <c r="F54" i="10"/>
  <c r="D55" i="10"/>
  <c r="B57" i="10"/>
  <c r="F57" i="10"/>
  <c r="C60" i="10"/>
  <c r="D26" i="11"/>
  <c r="C27" i="11"/>
  <c r="B28" i="11"/>
  <c r="B29" i="11"/>
  <c r="G29" i="11"/>
  <c r="F30" i="11"/>
  <c r="F31" i="11"/>
  <c r="F32" i="11"/>
  <c r="B34" i="11"/>
  <c r="D36" i="11"/>
  <c r="F37" i="11"/>
  <c r="B39" i="11"/>
  <c r="F43" i="11"/>
  <c r="D46" i="11"/>
  <c r="B49" i="11"/>
  <c r="D50" i="11"/>
  <c r="F52" i="11"/>
  <c r="B54" i="11"/>
  <c r="D55" i="11"/>
  <c r="E26" i="11"/>
  <c r="D27" i="11"/>
  <c r="D28" i="11"/>
  <c r="C29" i="11"/>
  <c r="C48" i="11"/>
  <c r="E49" i="11"/>
  <c r="G50" i="11"/>
  <c r="C53" i="11"/>
  <c r="E54" i="11"/>
  <c r="G55" i="11"/>
  <c r="B26" i="11"/>
  <c r="F26" i="11"/>
  <c r="E28" i="11"/>
  <c r="D29" i="11"/>
  <c r="C31" i="11"/>
  <c r="B32" i="11"/>
  <c r="D33" i="11"/>
  <c r="F34" i="11"/>
  <c r="B43" i="11"/>
  <c r="F45" i="11"/>
  <c r="D48" i="11"/>
  <c r="F49" i="11"/>
  <c r="B52" i="11"/>
  <c r="D53" i="11"/>
  <c r="F54" i="11"/>
  <c r="G27" i="11"/>
  <c r="F28" i="11"/>
  <c r="E30" i="11"/>
  <c r="D31" i="11"/>
  <c r="E32" i="11"/>
  <c r="G33" i="11"/>
  <c r="C36" i="11"/>
  <c r="E37" i="11"/>
  <c r="G38" i="11"/>
  <c r="G48" i="11"/>
  <c r="C50" i="11"/>
  <c r="E52" i="11"/>
  <c r="G53" i="11"/>
  <c r="C55" i="11"/>
  <c r="B27" i="19"/>
  <c r="B29" i="19"/>
  <c r="B31" i="19"/>
  <c r="B34" i="19"/>
  <c r="B36" i="19"/>
  <c r="B38" i="19"/>
  <c r="B33" i="20"/>
  <c r="B35" i="20"/>
  <c r="B37" i="20"/>
  <c r="B39" i="20"/>
  <c r="B41" i="20"/>
  <c r="B43" i="20"/>
  <c r="B46" i="20"/>
  <c r="B48" i="20"/>
  <c r="B50" i="20"/>
  <c r="B52" i="20"/>
  <c r="B45" i="21"/>
  <c r="B47" i="21"/>
  <c r="B49" i="21"/>
  <c r="B51" i="21"/>
  <c r="B53" i="21"/>
  <c r="B55" i="21"/>
  <c r="B57" i="21"/>
  <c r="A61" i="21"/>
  <c r="A65" i="21"/>
  <c r="A70" i="21"/>
  <c r="A74" i="21"/>
  <c r="A80" i="21"/>
  <c r="A84" i="21"/>
  <c r="A88" i="21"/>
  <c r="A93" i="21"/>
  <c r="A97" i="21"/>
  <c r="A102" i="21"/>
  <c r="A106" i="21"/>
  <c r="A39" i="22"/>
  <c r="A47" i="22"/>
  <c r="A56" i="22"/>
  <c r="A26" i="19"/>
  <c r="A28" i="19"/>
  <c r="A30" i="19"/>
  <c r="A32" i="19"/>
  <c r="A35" i="19"/>
  <c r="A37" i="19"/>
  <c r="A34" i="20"/>
  <c r="A36" i="20"/>
  <c r="A38" i="20"/>
  <c r="A40" i="20"/>
  <c r="A42" i="20"/>
  <c r="A45" i="20"/>
  <c r="A47" i="20"/>
  <c r="A49" i="20"/>
  <c r="A51" i="20"/>
  <c r="A55" i="20"/>
  <c r="A57" i="20"/>
  <c r="A59" i="20"/>
  <c r="A61" i="20"/>
  <c r="A63" i="20"/>
  <c r="A46" i="21"/>
  <c r="A48" i="21"/>
  <c r="A50" i="21"/>
  <c r="A52" i="21"/>
  <c r="A54" i="21"/>
  <c r="A56" i="21"/>
  <c r="A59" i="21"/>
  <c r="B61" i="21"/>
  <c r="B65" i="21"/>
  <c r="B70" i="21"/>
  <c r="B74" i="21"/>
  <c r="B93" i="21"/>
  <c r="B97" i="21"/>
  <c r="B102" i="21"/>
  <c r="B106" i="21"/>
  <c r="A41" i="22"/>
  <c r="A49" i="22"/>
  <c r="A58" i="22"/>
  <c r="B26" i="19"/>
  <c r="B28" i="19"/>
  <c r="B30" i="19"/>
  <c r="B32" i="19"/>
  <c r="B35" i="19"/>
  <c r="B37" i="19"/>
  <c r="A43" i="22"/>
  <c r="A52" i="22"/>
  <c r="A60" i="22"/>
  <c r="A68" i="23"/>
  <c r="A40" i="23"/>
  <c r="A70" i="23"/>
  <c r="A42" i="23"/>
  <c r="A72" i="23"/>
  <c r="A44" i="23"/>
  <c r="A74" i="23"/>
  <c r="A46" i="23"/>
  <c r="A76" i="23"/>
  <c r="A48" i="23"/>
  <c r="A78" i="23"/>
  <c r="A50" i="23"/>
  <c r="A81" i="23"/>
  <c r="A53" i="23"/>
  <c r="A83" i="23"/>
  <c r="A55" i="23"/>
  <c r="A85" i="23"/>
  <c r="A57" i="23"/>
  <c r="A87" i="23"/>
  <c r="A59" i="23"/>
  <c r="A89" i="23"/>
  <c r="A61" i="23"/>
  <c r="A27" i="19"/>
  <c r="A29" i="19"/>
  <c r="A31" i="19"/>
  <c r="A34" i="19"/>
  <c r="A36" i="19"/>
  <c r="A38" i="19"/>
  <c r="B63" i="21"/>
  <c r="B95" i="21"/>
  <c r="B100" i="21"/>
  <c r="B104" i="21"/>
  <c r="B108" i="21"/>
  <c r="B66" i="22"/>
  <c r="B39" i="22"/>
  <c r="B68" i="22"/>
  <c r="B41" i="22"/>
  <c r="B70" i="22"/>
  <c r="B43" i="22"/>
  <c r="B72" i="22"/>
  <c r="B45" i="22"/>
  <c r="B74" i="22"/>
  <c r="B47" i="22"/>
  <c r="B76" i="22"/>
  <c r="B49" i="22"/>
  <c r="B79" i="22"/>
  <c r="B52" i="22"/>
  <c r="B81" i="22"/>
  <c r="B54" i="22"/>
  <c r="A45" i="22"/>
  <c r="A54" i="22"/>
  <c r="A62" i="22"/>
  <c r="A38" i="22"/>
  <c r="A40" i="22"/>
  <c r="A42" i="22"/>
  <c r="A44" i="22"/>
  <c r="A46" i="22"/>
  <c r="A48" i="22"/>
  <c r="A51" i="22"/>
  <c r="A53" i="22"/>
  <c r="A55" i="22"/>
  <c r="A57" i="22"/>
  <c r="A59" i="22"/>
  <c r="A61" i="22"/>
  <c r="A63" i="23"/>
  <c r="A67" i="23"/>
  <c r="A69" i="23"/>
  <c r="A71" i="23"/>
  <c r="A73" i="23"/>
  <c r="A75" i="23"/>
  <c r="A77" i="23"/>
  <c r="A79" i="23"/>
  <c r="A82" i="23"/>
  <c r="A84" i="23"/>
  <c r="A86" i="23"/>
  <c r="A88" i="23"/>
  <c r="A90" i="23"/>
  <c r="A92" i="23"/>
  <c r="B12" i="26"/>
  <c r="B16" i="26"/>
  <c r="B20" i="26"/>
  <c r="B25" i="26"/>
  <c r="B29" i="26"/>
  <c r="B33" i="26"/>
  <c r="B37" i="26"/>
  <c r="B42" i="26"/>
  <c r="B46" i="26"/>
  <c r="B53" i="26"/>
  <c r="B57" i="26"/>
  <c r="B62" i="26"/>
  <c r="B66" i="26"/>
  <c r="B70" i="26"/>
  <c r="B75" i="26"/>
  <c r="B38" i="22"/>
  <c r="B40" i="22"/>
  <c r="B42" i="22"/>
  <c r="B44" i="22"/>
  <c r="B46" i="22"/>
  <c r="B48" i="22"/>
  <c r="B51" i="22"/>
  <c r="B53" i="22"/>
  <c r="B55" i="22"/>
  <c r="B57" i="22"/>
  <c r="B59" i="22"/>
  <c r="B61" i="22"/>
  <c r="B40" i="23"/>
  <c r="B42" i="23"/>
  <c r="B44" i="23"/>
  <c r="B46" i="23"/>
  <c r="B48" i="23"/>
  <c r="B50" i="23"/>
  <c r="B53" i="23"/>
  <c r="B55" i="23"/>
  <c r="B57" i="23"/>
  <c r="B59" i="23"/>
  <c r="B61" i="23"/>
  <c r="B63" i="23"/>
  <c r="B67" i="23"/>
  <c r="B69" i="23"/>
  <c r="B71" i="23"/>
  <c r="B73" i="23"/>
  <c r="B75" i="23"/>
  <c r="B77" i="23"/>
  <c r="B79" i="23"/>
  <c r="B82" i="23"/>
  <c r="B84" i="23"/>
  <c r="B86" i="23"/>
  <c r="B88" i="23"/>
  <c r="B90" i="23"/>
  <c r="B92" i="23"/>
  <c r="B13" i="26"/>
  <c r="B17" i="26"/>
  <c r="B21" i="26"/>
  <c r="B26" i="26"/>
  <c r="B30" i="26"/>
  <c r="B34" i="26"/>
  <c r="B38" i="26"/>
  <c r="B43" i="26"/>
  <c r="B54" i="26"/>
  <c r="B58" i="26"/>
  <c r="B63" i="26"/>
  <c r="B67" i="26"/>
  <c r="B71" i="26"/>
  <c r="B31" i="26"/>
  <c r="B35" i="26"/>
  <c r="B39" i="26"/>
  <c r="B44" i="26"/>
  <c r="B51" i="26"/>
  <c r="B55" i="26"/>
  <c r="B59" i="26"/>
  <c r="B64" i="26"/>
  <c r="B68" i="26"/>
  <c r="B73" i="26"/>
  <c r="B56" i="22"/>
  <c r="B58" i="22"/>
  <c r="B60" i="22"/>
  <c r="B62" i="22"/>
  <c r="B32" i="26"/>
  <c r="B36" i="26"/>
  <c r="B41" i="26"/>
  <c r="B45" i="26"/>
  <c r="B52" i="26"/>
  <c r="B56" i="26"/>
  <c r="B60" i="26"/>
  <c r="B65" i="26"/>
  <c r="B69" i="26"/>
</calcChain>
</file>

<file path=xl/sharedStrings.xml><?xml version="1.0" encoding="utf-8"?>
<sst xmlns="http://schemas.openxmlformats.org/spreadsheetml/2006/main" count="10775" uniqueCount="2924">
  <si>
    <t xml:space="preserve"> Холодильные машины</t>
  </si>
  <si>
    <t>Моноблоки и сплит-системы</t>
  </si>
  <si>
    <t>Сплит-системы Evolution</t>
  </si>
  <si>
    <t>Сплит-системы серии PROM</t>
  </si>
  <si>
    <t>Опции и аксессуары</t>
  </si>
  <si>
    <t>I-split</t>
  </si>
  <si>
    <t xml:space="preserve"> Холодильные агрегаты</t>
  </si>
  <si>
    <t>I-block</t>
  </si>
  <si>
    <t>Однокомпрессорные компрессорно-конденсаторые блоки на базе компрессоров
Tecumseh, Copeland, Danfoss, Invotech</t>
  </si>
  <si>
    <t>Однокомпрессорные компрессорно-конденсаторые блоки на базе компрессоров
Frascold, Bitzer</t>
  </si>
  <si>
    <t xml:space="preserve">Многокомпрессорные компрессорно-конденсаторые блоки на базе компрессоров Tecumseh </t>
  </si>
  <si>
    <t>Многокомпрессорные компрессорно-конденсаторые блоки на базе компрессоров Copeland</t>
  </si>
  <si>
    <t>Многокомпрессорные компрессорно-конденсаторые блоки на базе компрессоров Invotech</t>
  </si>
  <si>
    <t>Однокомпрессорные агрегаты на базе компрессоров Tecumseh</t>
  </si>
  <si>
    <t>Однокомпрессорные агрегаты на базе компрессоров Invotech</t>
  </si>
  <si>
    <t>Однокомпрессорные агрегаты на базе компрессоров Copeland</t>
  </si>
  <si>
    <t>Однокомпрессорные агрегаты на базе компрессоров Danfoss</t>
  </si>
  <si>
    <t>Однокомпрессорные агрегаты на базе компрессоров Frascold</t>
  </si>
  <si>
    <t>Однокомпрессорные агрегаты на базе компрессоров Bitzer</t>
  </si>
  <si>
    <t>Однокомпрессорные агрегаты на базе компрессоров Bitzer (винтовые)</t>
  </si>
  <si>
    <t>Многокомпрессорные агрегаты на базе компрессоров Tecumseh</t>
  </si>
  <si>
    <t>Многокомпрессорные агрегаты на базе компрессоров Invotech</t>
  </si>
  <si>
    <t>Многокомпрессорные агрегаты на базе компрессоров Copeland</t>
  </si>
  <si>
    <t>Многокомпрессорные агрегаты на базе компрессоров Danfoss</t>
  </si>
  <si>
    <t>Многокомпрессорные агрегаты на базе компрессоров Frascold</t>
  </si>
  <si>
    <t>Многокомпрессорные агрегаты на базе компрессоров Bitzer</t>
  </si>
  <si>
    <t>Опции и аксессуары для агрегатов</t>
  </si>
  <si>
    <t>Теплообменное оборудование</t>
  </si>
  <si>
    <t>Воздухоохладители</t>
  </si>
  <si>
    <t>Конденсаторы</t>
  </si>
  <si>
    <t>Холодильные установки</t>
  </si>
  <si>
    <t>Шкафы скороморозильные</t>
  </si>
  <si>
    <t>Аксессуары, компоненты, щиты управления</t>
  </si>
  <si>
    <t>ТЭНы для воздухоохладителей</t>
  </si>
  <si>
    <t>ТРВ</t>
  </si>
  <si>
    <t>Соленоидные вентили</t>
  </si>
  <si>
    <t>Щиты управления</t>
  </si>
  <si>
    <t>Компрессор</t>
  </si>
  <si>
    <t>Напряжение, В.</t>
  </si>
  <si>
    <r>
      <rPr>
        <b/>
        <sz val="11"/>
        <color rgb="FF000000"/>
        <rFont val="Cambria"/>
        <family val="1"/>
        <charset val="204"/>
      </rPr>
      <t xml:space="preserve">Модель с </t>
    </r>
    <r>
      <rPr>
        <b/>
        <sz val="11"/>
        <color rgb="FFFF0000"/>
        <rFont val="Cambria"/>
        <family val="1"/>
        <charset val="204"/>
      </rPr>
      <t>микроканальным конденсатором</t>
    </r>
  </si>
  <si>
    <t>Розничная цена, рубль</t>
  </si>
  <si>
    <r>
      <rPr>
        <b/>
        <sz val="11"/>
        <color rgb="FF000000"/>
        <rFont val="Cambria"/>
        <family val="1"/>
        <charset val="204"/>
      </rPr>
      <t xml:space="preserve">Модель с 
</t>
    </r>
    <r>
      <rPr>
        <b/>
        <sz val="11"/>
        <color rgb="FFFF0000"/>
        <rFont val="Cambria"/>
        <family val="1"/>
        <charset val="204"/>
      </rPr>
      <t>пластинчато-трубчатым конденсатором</t>
    </r>
  </si>
  <si>
    <t>Главное меню</t>
  </si>
  <si>
    <t>Моноблоки</t>
  </si>
  <si>
    <t xml:space="preserve">Среднетемпературные </t>
  </si>
  <si>
    <t>ММСМ-110 T</t>
  </si>
  <si>
    <t>ММСМ-110 FT T</t>
  </si>
  <si>
    <t>ММСМ-115 T</t>
  </si>
  <si>
    <t>ММСМ-115 FT T</t>
  </si>
  <si>
    <t>ММСМ-218 T</t>
  </si>
  <si>
    <t>ММСМ-218 FT T</t>
  </si>
  <si>
    <t>ММСМ-223 220 T</t>
  </si>
  <si>
    <t>ММСМ-223 220 FT T</t>
  </si>
  <si>
    <t>ММСМ-223 380 T</t>
  </si>
  <si>
    <t>ММСМ-223 380 FT T</t>
  </si>
  <si>
    <t>МMCM-231 220 T</t>
  </si>
  <si>
    <t>МMCM-231 220 FT T</t>
  </si>
  <si>
    <t>МMCM-231 380 T</t>
  </si>
  <si>
    <t>МMCM-231 380 FT T</t>
  </si>
  <si>
    <t>ММСМ-331 FT</t>
  </si>
  <si>
    <t>ММСМ-335 FT</t>
  </si>
  <si>
    <t>ММСМ-451*</t>
  </si>
  <si>
    <t>Снято с пр-ва</t>
  </si>
  <si>
    <t>ММСМ-451 FT*</t>
  </si>
  <si>
    <t>ММСМ-454*</t>
  </si>
  <si>
    <t>ММСМ-454 FT*</t>
  </si>
  <si>
    <t>ММСМ-462*</t>
  </si>
  <si>
    <t>ММСМ-462 FT*</t>
  </si>
  <si>
    <t>Низкотемпературные</t>
  </si>
  <si>
    <t>МLCM-108 T</t>
  </si>
  <si>
    <t>МLCM-108 FT T</t>
  </si>
  <si>
    <t>МLCM-109 T</t>
  </si>
  <si>
    <t>МLCM-109 FT T</t>
  </si>
  <si>
    <t>МLCM-210 T</t>
  </si>
  <si>
    <t>МLCM-210 FT T</t>
  </si>
  <si>
    <t>MLCM-316 FT</t>
  </si>
  <si>
    <t>MLCM-324 FT</t>
  </si>
  <si>
    <t>MLCM-443*</t>
  </si>
  <si>
    <t>MLCM-443 FT*</t>
  </si>
  <si>
    <t>Сплит-системы серии стандарт и PR(пристенные)</t>
  </si>
  <si>
    <t>МСМ-110</t>
  </si>
  <si>
    <t>МСМ-110 FT</t>
  </si>
  <si>
    <t>МСМ-115</t>
  </si>
  <si>
    <t>МСМ-115 FT</t>
  </si>
  <si>
    <t>МСМ-218</t>
  </si>
  <si>
    <t>МСМ-218 FT</t>
  </si>
  <si>
    <t>МСМ-223 220</t>
  </si>
  <si>
    <t>МСМ-223 220 FT</t>
  </si>
  <si>
    <t>МСМ-223 380</t>
  </si>
  <si>
    <t>МСМ-223 380 FT</t>
  </si>
  <si>
    <t>MCM-231 220</t>
  </si>
  <si>
    <t>MCM-231 220 FT</t>
  </si>
  <si>
    <t>MCM-231 380</t>
  </si>
  <si>
    <t>MCM-231 380 FT</t>
  </si>
  <si>
    <t>МСМ-331 FT</t>
  </si>
  <si>
    <t>МСМ-331 PR FT</t>
  </si>
  <si>
    <t>МСМ-335 FT</t>
  </si>
  <si>
    <t>МСМ-335 PR FT</t>
  </si>
  <si>
    <t>МСМ-342 FT</t>
  </si>
  <si>
    <t>МСМ-342 PR FT</t>
  </si>
  <si>
    <t>МСМ-451*</t>
  </si>
  <si>
    <t>МСМ-451 FT*</t>
  </si>
  <si>
    <t>МСМ-451 PR</t>
  </si>
  <si>
    <t>МСМ-451 PR FT*</t>
  </si>
  <si>
    <t>МСМ-454*</t>
  </si>
  <si>
    <t>МСМ-454 FT*</t>
  </si>
  <si>
    <t>МСМ-454 PR*</t>
  </si>
  <si>
    <t>МСМ-454 PR FT*</t>
  </si>
  <si>
    <t>МСМ-462*</t>
  </si>
  <si>
    <t>МСМ-462 FT*</t>
  </si>
  <si>
    <t>МСМ-462 PR*</t>
  </si>
  <si>
    <t>МСМ-462 PR FT*</t>
  </si>
  <si>
    <t>МСМ-471*</t>
  </si>
  <si>
    <t>МСМ-471 FT*</t>
  </si>
  <si>
    <t>МСМ-471 PR*</t>
  </si>
  <si>
    <t>МСМ-471 PR FT*</t>
  </si>
  <si>
    <t>МСМ-582*</t>
  </si>
  <si>
    <t>МСМ-582 FT*</t>
  </si>
  <si>
    <t>МСМ-588*</t>
  </si>
  <si>
    <t>МСМ-588 FT*</t>
  </si>
  <si>
    <t>МСМ-5102*</t>
  </si>
  <si>
    <t>МСМ-5102 FT*</t>
  </si>
  <si>
    <t>МСМ-6136 FT*</t>
  </si>
  <si>
    <t>МСМ-6159 FT*</t>
  </si>
  <si>
    <t>МСМ-6186 FT*</t>
  </si>
  <si>
    <t>MCM-6200 FT*</t>
  </si>
  <si>
    <t>LCM-108</t>
  </si>
  <si>
    <t>LCM-108 FT</t>
  </si>
  <si>
    <t>LCM-109</t>
  </si>
  <si>
    <t>LCM-109 FT</t>
  </si>
  <si>
    <t>LCM-210</t>
  </si>
  <si>
    <t>LCM-210 FT</t>
  </si>
  <si>
    <t>LCM-316 FT</t>
  </si>
  <si>
    <t>LCM-316 PR FT</t>
  </si>
  <si>
    <t>LCM-324 FT</t>
  </si>
  <si>
    <t>LCM-324 PR FT</t>
  </si>
  <si>
    <t>LCM-434</t>
  </si>
  <si>
    <t>LCM-434 FT</t>
  </si>
  <si>
    <t xml:space="preserve">LCM-434 PR </t>
  </si>
  <si>
    <t>LCM-434 PR FT</t>
  </si>
  <si>
    <t>LCM-443*</t>
  </si>
  <si>
    <t>LCM-443 FT*</t>
  </si>
  <si>
    <t xml:space="preserve">LCM-443 PR </t>
  </si>
  <si>
    <t>LCM-443 PR FT</t>
  </si>
  <si>
    <t>LCM-447*</t>
  </si>
  <si>
    <t>LCM-447 FT*</t>
  </si>
  <si>
    <t xml:space="preserve">LCM-447 PR </t>
  </si>
  <si>
    <t>LCM-447 PR FT</t>
  </si>
  <si>
    <t>LCM-565*</t>
  </si>
  <si>
    <t>LCM-565 FT*</t>
  </si>
  <si>
    <t>LCM-583*</t>
  </si>
  <si>
    <t>LCM-583 FT*</t>
  </si>
  <si>
    <t>LCM-6131 FT*</t>
  </si>
  <si>
    <t>LCM-6149 FT*</t>
  </si>
  <si>
    <t>Для монтажа сплит-систем Вам потребуется:</t>
  </si>
  <si>
    <t>1. Шланг сантехнический под диаметр сливного патрубка 12 мм (для сплит-систем 1 и 2 серии).
     Труба сантехническая с гидрозатвором под диаметр сливного отверстия 1 1/2 дюйма (для сплит-систем 3,4,5,6 серии).
     Данное решение не допускает перемерзания трубы слива конденсата и позволяет не использовать ПЭН.</t>
  </si>
  <si>
    <t>2. Медная труба необходимой длины.</t>
  </si>
  <si>
    <t>3. Кабель для соединения щита управления, компрессорно-конденсаторного блока и воздухоохладителя.</t>
  </si>
  <si>
    <t>Температура в камере</t>
  </si>
  <si>
    <t>Темп. внешняя</t>
  </si>
  <si>
    <t>...МСМ110…</t>
  </si>
  <si>
    <t>...МСМ115…</t>
  </si>
  <si>
    <t>...МСМ218…</t>
  </si>
  <si>
    <t>...МСМ223…</t>
  </si>
  <si>
    <t>Q Вт</t>
  </si>
  <si>
    <r>
      <rPr>
        <b/>
        <sz val="11"/>
        <color rgb="FF000000"/>
        <rFont val="Cambria"/>
        <family val="1"/>
        <charset val="204"/>
      </rPr>
      <t>V м</t>
    </r>
    <r>
      <rPr>
        <b/>
        <vertAlign val="superscript"/>
        <sz val="10"/>
        <rFont val="Cambria"/>
        <family val="1"/>
        <charset val="204"/>
      </rPr>
      <t>3</t>
    </r>
  </si>
  <si>
    <t>100 мм</t>
  </si>
  <si>
    <t>80 мм</t>
  </si>
  <si>
    <t xml:space="preserve"> +5°C</t>
  </si>
  <si>
    <t xml:space="preserve"> 0°C</t>
  </si>
  <si>
    <t xml:space="preserve"> -5°C</t>
  </si>
  <si>
    <t>...МСМ231…</t>
  </si>
  <si>
    <t>...MCM 331…</t>
  </si>
  <si>
    <t>...MCM 342*…</t>
  </si>
  <si>
    <t>...MCM 451…</t>
  </si>
  <si>
    <t>*- максимальная температура кипения для MCM 342 не более -5 ̊С</t>
  </si>
  <si>
    <t>...МСМ454…</t>
  </si>
  <si>
    <t>...МСМ462…</t>
  </si>
  <si>
    <t>...МСМ471…</t>
  </si>
  <si>
    <t>...МСМ582…</t>
  </si>
  <si>
    <t>...МСМ588…</t>
  </si>
  <si>
    <t>...МСМ5102…</t>
  </si>
  <si>
    <t>...МСМ6136…</t>
  </si>
  <si>
    <t>...МСМ6159…</t>
  </si>
  <si>
    <t>...МСМ6186…</t>
  </si>
  <si>
    <t>...МСМ6200…</t>
  </si>
  <si>
    <t>...LCM108…</t>
  </si>
  <si>
    <t>...LCM109…</t>
  </si>
  <si>
    <t>...LCM210…</t>
  </si>
  <si>
    <t>...LCM 316…</t>
  </si>
  <si>
    <t xml:space="preserve"> -18°C</t>
  </si>
  <si>
    <t xml:space="preserve"> -25°C</t>
  </si>
  <si>
    <t>...LCM 324…</t>
  </si>
  <si>
    <t>...LCM 434…</t>
  </si>
  <si>
    <t>...LCM 443…</t>
  </si>
  <si>
    <t>...LCM447…</t>
  </si>
  <si>
    <t>...LCM565…</t>
  </si>
  <si>
    <t>...LCM583…</t>
  </si>
  <si>
    <t>...LCM6131…</t>
  </si>
  <si>
    <t>...LCM6149…</t>
  </si>
  <si>
    <t xml:space="preserve">    Холодильные машины на объем холодильных камер подобраны при обязательном соблюдении следующих условий эксплуатации:</t>
  </si>
  <si>
    <t xml:space="preserve"> - материал теплоизоляции - пенополиуретан, не менее 80мм; </t>
  </si>
  <si>
    <t xml:space="preserve"> - относительная влажность воздуха не более 85%;</t>
  </si>
  <si>
    <t xml:space="preserve"> - разница температуры загружаемого продукта и поддерживаемой температуры в камере не более 5ºС при условии, что продукт не будет проходить точку замерзания;                                    </t>
  </si>
  <si>
    <t xml:space="preserve"> - коэффициент рабочего времени не более 0.75, при своевременной очистке теплообменников и ежемесячных профилактических работ проводимых сервисным центром;</t>
  </si>
  <si>
    <t xml:space="preserve"> - плотность загрузки не более 250 кг/м³;</t>
  </si>
  <si>
    <t xml:space="preserve"> - суточный оборот камеры не более 10%.</t>
  </si>
  <si>
    <t>Модели с микроканальным конденсатором</t>
  </si>
  <si>
    <t>Модель сплит-системы</t>
  </si>
  <si>
    <t>Розничная цена, рубль.</t>
  </si>
  <si>
    <t>Модель сплит-системы с установленной зимней опцией до -10°С</t>
  </si>
  <si>
    <t>Модель сплит-системы с установленной зимней опцией до -30°С</t>
  </si>
  <si>
    <t>МСМ 110 Evolution</t>
  </si>
  <si>
    <t>МСМ 110 (опция -10° С) Evolution</t>
  </si>
  <si>
    <t>МСМ 110 (опция -30° С) Evolution</t>
  </si>
  <si>
    <t>МСМ 115 Evolution</t>
  </si>
  <si>
    <t>МСМ 115 (опция -10° С) Evolution</t>
  </si>
  <si>
    <t>МСМ 115 (опция -30° С) Evolution</t>
  </si>
  <si>
    <t>МСМ 218 Evolution</t>
  </si>
  <si>
    <t>МСМ 218 (опция -10° С) Evolution</t>
  </si>
  <si>
    <t>МСМ 218 (опция -30° С) Evolution</t>
  </si>
  <si>
    <t>МСМ 223 220 Evolution</t>
  </si>
  <si>
    <t>МСМ 223 220 (опция -10° С) Evolution</t>
  </si>
  <si>
    <t>МСМ 223 220 (опция -30° С) Evolution</t>
  </si>
  <si>
    <t>МСМ 223 380 Evolution</t>
  </si>
  <si>
    <t>МСМ 223 380 (опция -10° С) Evolution</t>
  </si>
  <si>
    <t>МСМ 223 380 (опция -30° С) Evolution</t>
  </si>
  <si>
    <t>MCM 231 220 Evolution</t>
  </si>
  <si>
    <t>MCM 231 220 (опция -10° С) Evolution</t>
  </si>
  <si>
    <t>MCM 231 220 (опция -30° С) Evolution</t>
  </si>
  <si>
    <t>MCM 231 380 Evolution</t>
  </si>
  <si>
    <t>MCM 231 380 (опция -10° С) Evolution</t>
  </si>
  <si>
    <t>MCM 231 380 (опция -30° С) Evolution</t>
  </si>
  <si>
    <t>LCM 108 Evolution</t>
  </si>
  <si>
    <t>LCM 108 (опция -10° С) Evolution</t>
  </si>
  <si>
    <t>LCM 108 (опция -30° С) Evolution</t>
  </si>
  <si>
    <t>LCM 109 Evolution</t>
  </si>
  <si>
    <t>LCM 109 (опция -10° С) Evolution</t>
  </si>
  <si>
    <t>LCM 109 (опция -30° С) Evolution</t>
  </si>
  <si>
    <t>LCM 112 Evolution</t>
  </si>
  <si>
    <t>LCM 112 (опция -10° С) Evolution</t>
  </si>
  <si>
    <t>LCM 112 (опция -30° С) Evolution</t>
  </si>
  <si>
    <t>LCM 210 Evolution</t>
  </si>
  <si>
    <t>LCM 210 (опция -10° С) Evolution</t>
  </si>
  <si>
    <t>LCM 210 (опция -30° С) Evolution</t>
  </si>
  <si>
    <t>Модели с пластинчато-трубчатым конденсатором</t>
  </si>
  <si>
    <t>МСМ 110 FT Evolution</t>
  </si>
  <si>
    <t>МСМ 110 FT (опция -10° С) Evolution</t>
  </si>
  <si>
    <t>МСМ 110 FT (опция -30° С) Evolution</t>
  </si>
  <si>
    <t>МСМ 115 FT Evolution</t>
  </si>
  <si>
    <t>МСМ 115 FT (опция -10° С) Evolution</t>
  </si>
  <si>
    <t>МСМ 115 FT (опция -30° С) Evolution</t>
  </si>
  <si>
    <t>МСМ 218 FT Evolution</t>
  </si>
  <si>
    <t>МСМ 218 FT (опция -10° С) Evolution</t>
  </si>
  <si>
    <t>МСМ 218 FT (опция -30° С) Evolution</t>
  </si>
  <si>
    <t>МСМ 223 220 FT Evolution</t>
  </si>
  <si>
    <t>МСМ 223 220 FT (опция -10° С) Evolution</t>
  </si>
  <si>
    <t>МСМ 223 220 FT (опция -30° С) Evolution</t>
  </si>
  <si>
    <t>МСМ 223 380 FT Evolution</t>
  </si>
  <si>
    <t>МСМ 223 380 FT (опция -10° С) Evolution</t>
  </si>
  <si>
    <t>МСМ 223 380 FT (опция -30° С) Evolution</t>
  </si>
  <si>
    <t>MCM 231 220 FT Evolution</t>
  </si>
  <si>
    <t>MCM 231 220 FT (опция -10° С) Evolution</t>
  </si>
  <si>
    <t>MCM 231 220 FT (опция -30° С) Evolution</t>
  </si>
  <si>
    <t>MCM 231 380 FT Evolution</t>
  </si>
  <si>
    <t>MCM 231 380 FT (опция -10° С) Evolution</t>
  </si>
  <si>
    <t>MCM 231 380 FT (опция -30° С) Evolution</t>
  </si>
  <si>
    <t>МСМ 331 220 FT Evolution</t>
  </si>
  <si>
    <t>МСМ 331 220 FT (опция -10° С) Evolution</t>
  </si>
  <si>
    <t>МСМ 331 220 FT (опция -30° С) Evolution</t>
  </si>
  <si>
    <t>МСМ 331 380 FT Evolution</t>
  </si>
  <si>
    <t>МСМ 331 380 FT (опция -10° С) Evolution</t>
  </si>
  <si>
    <t>МСМ 331 380 FT (опция -30° С) Evolution</t>
  </si>
  <si>
    <t>МСМ 335 FT Evolution</t>
  </si>
  <si>
    <t>МСМ 335 FT (опция -10° С) Evolution</t>
  </si>
  <si>
    <t>МСМ 335 FT (опция -30° С) Evolution</t>
  </si>
  <si>
    <t>LCM 108 FT Evolution</t>
  </si>
  <si>
    <t>LCM 108 FT (опция -10° С) Evolution</t>
  </si>
  <si>
    <t>LCM 108 FT (опция -30° С) Evolution</t>
  </si>
  <si>
    <t>LCM 109 FT Evolution</t>
  </si>
  <si>
    <t>LCM 109 FT (опция -10° С) Evolution</t>
  </si>
  <si>
    <t>LCM 109 FT (опция -30° С) Evolution</t>
  </si>
  <si>
    <t>LCM 112 FT Evolution</t>
  </si>
  <si>
    <t>LCM 112 FT (опция -10° С) Evolution</t>
  </si>
  <si>
    <t>LCM 112 FT (опция -30° С) Evolution</t>
  </si>
  <si>
    <t>LCM 210 FT Evolution</t>
  </si>
  <si>
    <t>LCM 210 FT (опция -10° С) Evolution</t>
  </si>
  <si>
    <t>LCM 210 FT (опция -30° С) Evolution</t>
  </si>
  <si>
    <t>LCM 316 FT Evolution</t>
  </si>
  <si>
    <t>LCM 316 FT (опция -10° С) Evolution</t>
  </si>
  <si>
    <t>LCM 316 FT (опция -30° С) Evolution</t>
  </si>
  <si>
    <t>LCM 324 FT Evolution</t>
  </si>
  <si>
    <t>LCM 324 FT (опция -10° С) Evolution</t>
  </si>
  <si>
    <t>LCM 324 FT (опция -30° С) Evolution</t>
  </si>
  <si>
    <t>МСМ 110 Evo</t>
  </si>
  <si>
    <t>МСМ 115  Evo</t>
  </si>
  <si>
    <t>МСМ 218 Evo</t>
  </si>
  <si>
    <t>МСМ 223 Evo</t>
  </si>
  <si>
    <t>МСМ 231 Evo</t>
  </si>
  <si>
    <t>MCM 331 Evo</t>
  </si>
  <si>
    <t>MCM 335 Evo</t>
  </si>
  <si>
    <t>LCM 108 Evo</t>
  </si>
  <si>
    <t>LCM 109 Evo</t>
  </si>
  <si>
    <t>LCM 112 Evo</t>
  </si>
  <si>
    <t>LCM 210 Evo</t>
  </si>
  <si>
    <t>LCM 316 Evo</t>
  </si>
  <si>
    <t>LCM 324 Evo</t>
  </si>
  <si>
    <t xml:space="preserve">- разница температуры загружаемого продукта и поддерживаемой температуры в камере не более 5ºС при условии, что продукт не будет проходить точку замерзания;                                    </t>
  </si>
  <si>
    <t>Модель</t>
  </si>
  <si>
    <t>Розничная цена.</t>
  </si>
  <si>
    <t>МСМ 7250</t>
  </si>
  <si>
    <t>S15 52Y</t>
  </si>
  <si>
    <t>по запросу</t>
  </si>
  <si>
    <t>MCM 7300</t>
  </si>
  <si>
    <t>S20-56Y</t>
  </si>
  <si>
    <t xml:space="preserve">MCM 7360 </t>
  </si>
  <si>
    <t>V25-71Y</t>
  </si>
  <si>
    <t xml:space="preserve">MCM 8390 </t>
  </si>
  <si>
    <t>V30-84Y</t>
  </si>
  <si>
    <t xml:space="preserve">MCM 8440 </t>
  </si>
  <si>
    <t>V32-93Y</t>
  </si>
  <si>
    <t>MCM 8500</t>
  </si>
  <si>
    <t>Z35-106Y</t>
  </si>
  <si>
    <t>LCM 7190</t>
  </si>
  <si>
    <t>V15-59Y</t>
  </si>
  <si>
    <t>LCM 8240</t>
  </si>
  <si>
    <t>V20-84Y</t>
  </si>
  <si>
    <t xml:space="preserve">LCM 8260 </t>
  </si>
  <si>
    <t>V25-103Y</t>
  </si>
  <si>
    <t xml:space="preserve">LCM 8320 </t>
  </si>
  <si>
    <t>Z30-126Y</t>
  </si>
  <si>
    <t>Холодопроизводительность, кВт</t>
  </si>
  <si>
    <t>Темп. в камере</t>
  </si>
  <si>
    <t xml:space="preserve">LCM7190 </t>
  </si>
  <si>
    <t xml:space="preserve">LCM8240 </t>
  </si>
  <si>
    <t>MCM7300</t>
  </si>
  <si>
    <t xml:space="preserve">LCM8260 </t>
  </si>
  <si>
    <t xml:space="preserve">MCM7360 </t>
  </si>
  <si>
    <t xml:space="preserve">LCM8320 </t>
  </si>
  <si>
    <t xml:space="preserve">MCM8390 </t>
  </si>
  <si>
    <t xml:space="preserve">MCM8440 </t>
  </si>
  <si>
    <t xml:space="preserve">MCM8500 </t>
  </si>
  <si>
    <t>Зимняя опция -10 для линейки "Стандарт"</t>
  </si>
  <si>
    <t>Кронштейны</t>
  </si>
  <si>
    <r>
      <rPr>
        <sz val="11"/>
        <rFont val="Cambria"/>
        <family val="1"/>
        <charset val="204"/>
      </rPr>
      <t xml:space="preserve"> - зимняя опция до -10 ̊С (с установкой) на машины 1-4 серии —</t>
    </r>
    <r>
      <rPr>
        <b/>
        <sz val="11"/>
        <color rgb="FF0066CC"/>
        <rFont val="Cambria"/>
        <family val="1"/>
        <charset val="204"/>
      </rPr>
      <t xml:space="preserve"> </t>
    </r>
    <r>
      <rPr>
        <b/>
        <sz val="11"/>
        <color rgb="FF784B04"/>
        <rFont val="Cambria"/>
        <family val="1"/>
        <charset val="204"/>
      </rPr>
      <t>8649 руб</t>
    </r>
    <r>
      <rPr>
        <b/>
        <sz val="11"/>
        <color rgb="FF7030A0"/>
        <rFont val="Cambria"/>
        <family val="1"/>
        <charset val="204"/>
      </rPr>
      <t>.</t>
    </r>
  </si>
  <si>
    <r>
      <rPr>
        <sz val="11"/>
        <rFont val="Cambria"/>
        <family val="1"/>
        <charset val="204"/>
      </rPr>
      <t xml:space="preserve"> - кронштейн 1000*700 для крепления наружного блока  сплит-систем — </t>
    </r>
    <r>
      <rPr>
        <sz val="11"/>
        <color rgb="FF784B04"/>
        <rFont val="Cambria"/>
        <family val="1"/>
        <charset val="204"/>
      </rPr>
      <t>2300</t>
    </r>
    <r>
      <rPr>
        <b/>
        <sz val="11"/>
        <color rgb="FF784B04"/>
        <rFont val="Cambria"/>
        <family val="1"/>
        <charset val="204"/>
      </rPr>
      <t xml:space="preserve"> руб. </t>
    </r>
    <r>
      <rPr>
        <b/>
        <sz val="11"/>
        <rFont val="Cambria"/>
        <family val="1"/>
        <charset val="204"/>
      </rPr>
      <t>за 1 штуку.</t>
    </r>
    <r>
      <rPr>
        <sz val="11"/>
        <rFont val="Cambria"/>
        <family val="1"/>
        <charset val="204"/>
      </rPr>
      <t xml:space="preserve"> </t>
    </r>
  </si>
  <si>
    <r>
      <rPr>
        <sz val="11"/>
        <rFont val="Cambria"/>
        <family val="1"/>
        <charset val="204"/>
      </rPr>
      <t xml:space="preserve">          - для сплит-систем 1, 2, 3, 5 серии требуется </t>
    </r>
    <r>
      <rPr>
        <b/>
        <sz val="11"/>
        <rFont val="Cambria"/>
        <family val="1"/>
        <charset val="204"/>
      </rPr>
      <t>2 штуки</t>
    </r>
    <r>
      <rPr>
        <sz val="11"/>
        <rFont val="Cambria"/>
        <family val="1"/>
        <charset val="204"/>
      </rPr>
      <t>.</t>
    </r>
  </si>
  <si>
    <r>
      <rPr>
        <sz val="11"/>
        <rFont val="Cambria"/>
        <family val="1"/>
        <charset val="204"/>
      </rPr>
      <t xml:space="preserve">          - для сплит-систем 4, 6 серии требуется </t>
    </r>
    <r>
      <rPr>
        <b/>
        <sz val="11"/>
        <rFont val="Cambria"/>
        <family val="1"/>
        <charset val="204"/>
      </rPr>
      <t>3 штуки</t>
    </r>
    <r>
      <rPr>
        <sz val="11"/>
        <rFont val="Cambria"/>
        <family val="1"/>
        <charset val="204"/>
      </rPr>
      <t>.</t>
    </r>
  </si>
  <si>
    <t>Зимняя опция -30 для линейки "Стандарт"</t>
  </si>
  <si>
    <r>
      <rPr>
        <sz val="11"/>
        <rFont val="Cambria"/>
        <family val="1"/>
        <charset val="204"/>
      </rPr>
      <t xml:space="preserve"> - зимняя опция до -30 ̊С (с установкой) на машины до моделей MCM-342 и LCM-434 (включительно) —</t>
    </r>
    <r>
      <rPr>
        <b/>
        <sz val="11"/>
        <color rgb="FF0066CC"/>
        <rFont val="Cambria"/>
        <family val="1"/>
        <charset val="204"/>
      </rPr>
      <t xml:space="preserve"> </t>
    </r>
    <r>
      <rPr>
        <b/>
        <sz val="11"/>
        <color rgb="FF784B04"/>
        <rFont val="Cambria"/>
        <family val="1"/>
        <charset val="204"/>
      </rPr>
      <t>22273 руб</t>
    </r>
    <r>
      <rPr>
        <b/>
        <sz val="11"/>
        <color rgb="FF7030A0"/>
        <rFont val="Cambria"/>
        <family val="1"/>
        <charset val="204"/>
      </rPr>
      <t xml:space="preserve">.   </t>
    </r>
  </si>
  <si>
    <r>
      <rPr>
        <sz val="11"/>
        <rFont val="Cambria"/>
        <family val="1"/>
        <charset val="204"/>
      </rPr>
      <t xml:space="preserve"> - зимняя опция до -30 ̊С (с установкой) на машины от моделей MCM-451 и LCM-443 серии -</t>
    </r>
    <r>
      <rPr>
        <b/>
        <sz val="11"/>
        <color rgb="FF0066CC"/>
        <rFont val="Cambria"/>
        <family val="1"/>
        <charset val="204"/>
      </rPr>
      <t xml:space="preserve"> </t>
    </r>
    <r>
      <rPr>
        <b/>
        <sz val="11"/>
        <color rgb="FF784B04"/>
        <rFont val="Cambria"/>
        <family val="1"/>
        <charset val="204"/>
      </rPr>
      <t>10881</t>
    </r>
    <r>
      <rPr>
        <sz val="11"/>
        <color rgb="FF784B04"/>
        <rFont val="Cambria"/>
        <family val="1"/>
        <charset val="204"/>
      </rPr>
      <t xml:space="preserve"> </t>
    </r>
    <r>
      <rPr>
        <b/>
        <sz val="11"/>
        <color rgb="FF784B04"/>
        <rFont val="Cambria"/>
        <family val="1"/>
        <charset val="204"/>
      </rPr>
      <t>руб</t>
    </r>
    <r>
      <rPr>
        <b/>
        <sz val="11"/>
        <color rgb="FF7030A0"/>
        <rFont val="Cambria"/>
        <family val="1"/>
        <charset val="204"/>
      </rPr>
      <t xml:space="preserve">.  </t>
    </r>
  </si>
  <si>
    <t xml:space="preserve"> - зимняя опция до -30 ̊С на машины 5 и 6 серии установлена в стандартной комплектации.</t>
  </si>
  <si>
    <r>
      <rPr>
        <b/>
        <sz val="11"/>
        <color rgb="FF000000"/>
        <rFont val="Cambria"/>
        <family val="1"/>
        <charset val="204"/>
      </rPr>
      <t xml:space="preserve">Опция "Тепло-холод" (с установкой) — </t>
    </r>
    <r>
      <rPr>
        <b/>
        <sz val="11"/>
        <color rgb="FF784B04"/>
        <rFont val="Cambria"/>
        <family val="1"/>
        <charset val="204"/>
      </rPr>
      <t>12276 руб.</t>
    </r>
  </si>
  <si>
    <t>Трубопроводы и комплект кабелей</t>
  </si>
  <si>
    <r>
      <rPr>
        <sz val="11"/>
        <rFont val="Cambria"/>
        <family val="1"/>
        <charset val="204"/>
      </rPr>
      <t xml:space="preserve"> - комплект медных труб (с теплоизоляцией) и силовых кабелей длиной 5 метров для сплит-систем 1, 2, 3 серии — </t>
    </r>
    <r>
      <rPr>
        <sz val="11"/>
        <color rgb="FF784B04"/>
        <rFont val="Cambria"/>
        <family val="1"/>
        <charset val="204"/>
      </rPr>
      <t>21045 руб.</t>
    </r>
  </si>
  <si>
    <r>
      <rPr>
        <sz val="11"/>
        <rFont val="Cambria"/>
        <family val="1"/>
        <charset val="204"/>
      </rPr>
      <t xml:space="preserve"> - комплект медных труб (с теплоизоляцией) и силовых кабелей длиной 5 метров для сплит-систем 4 серии — </t>
    </r>
    <r>
      <rPr>
        <sz val="11"/>
        <color rgb="FF784B04"/>
        <rFont val="Cambria"/>
        <family val="1"/>
        <charset val="204"/>
      </rPr>
      <t>27530 руб.</t>
    </r>
  </si>
  <si>
    <r>
      <rPr>
        <sz val="11"/>
        <color rgb="FF000000"/>
        <rFont val="Cambria"/>
        <family val="1"/>
        <charset val="204"/>
      </rPr>
      <t xml:space="preserve"> - комплект медных труб (с теплоизоляцией) и силовых кабелей длиной 5 метров для сплит-систем 5, 6 серии — </t>
    </r>
    <r>
      <rPr>
        <sz val="11"/>
        <color rgb="FF784B04"/>
        <rFont val="Cambria"/>
        <family val="1"/>
        <charset val="204"/>
      </rPr>
      <t>39350 руб.</t>
    </r>
  </si>
  <si>
    <r>
      <rPr>
        <b/>
        <u/>
        <sz val="11"/>
        <color rgb="FF000000"/>
        <rFont val="Cambria"/>
        <family val="1"/>
        <charset val="204"/>
      </rPr>
      <t>Защита от аномалий в питающей сети.</t>
    </r>
    <r>
      <rPr>
        <u/>
        <sz val="11"/>
        <color rgb="FF000000"/>
        <rFont val="Cambria"/>
        <family val="1"/>
        <charset val="204"/>
      </rPr>
      <t xml:space="preserve"> </t>
    </r>
  </si>
  <si>
    <r>
      <rPr>
        <sz val="11"/>
        <rFont val="Cambria"/>
        <family val="1"/>
        <charset val="204"/>
      </rPr>
      <t xml:space="preserve"> - монитор напряжения (с установкой) —</t>
    </r>
    <r>
      <rPr>
        <sz val="11"/>
        <color rgb="FF7030A0"/>
        <rFont val="Cambria"/>
        <family val="1"/>
        <charset val="204"/>
      </rPr>
      <t xml:space="preserve"> </t>
    </r>
    <r>
      <rPr>
        <b/>
        <sz val="11"/>
        <color rgb="FF784B04"/>
        <rFont val="Cambria"/>
        <family val="1"/>
        <charset val="204"/>
      </rPr>
      <t>3720 руб.</t>
    </r>
  </si>
  <si>
    <t xml:space="preserve">Увлажнение воздуха. </t>
  </si>
  <si>
    <t>Шумо и виброизоляция</t>
  </si>
  <si>
    <r>
      <rPr>
        <sz val="11"/>
        <color rgb="FF000000"/>
        <rFont val="Cambria"/>
        <family val="1"/>
        <charset val="204"/>
      </rPr>
      <t xml:space="preserve">T </t>
    </r>
    <r>
      <rPr>
        <vertAlign val="superscript"/>
        <sz val="11"/>
        <color rgb="FF000000"/>
        <rFont val="Cambria"/>
        <family val="1"/>
        <charset val="204"/>
      </rPr>
      <t>0</t>
    </r>
    <r>
      <rPr>
        <sz val="11"/>
        <color rgb="FF000000"/>
        <rFont val="Cambria"/>
        <family val="1"/>
        <charset val="204"/>
      </rPr>
      <t>C</t>
    </r>
  </si>
  <si>
    <t xml:space="preserve">Цена </t>
  </si>
  <si>
    <t>Корпус</t>
  </si>
  <si>
    <t>I sbp</t>
  </si>
  <si>
    <t xml:space="preserve"> I sp50</t>
  </si>
  <si>
    <t>HD1   1</t>
  </si>
  <si>
    <t>HD65   1</t>
  </si>
  <si>
    <t>…СМ1…</t>
  </si>
  <si>
    <t>HD1   2</t>
  </si>
  <si>
    <t>…СМ2…</t>
  </si>
  <si>
    <t>…СМ3…</t>
  </si>
  <si>
    <t>HD65   2</t>
  </si>
  <si>
    <t>…СМ4…</t>
  </si>
  <si>
    <t>…СМ5…</t>
  </si>
  <si>
    <t>…СМ6…</t>
  </si>
  <si>
    <t>…СМ7…</t>
  </si>
  <si>
    <t>…СМ8…</t>
  </si>
  <si>
    <t>I sbp — шумоизоляция - каучуковый волнистый материал.</t>
  </si>
  <si>
    <t>MCM110, MCM115, МСМ 110T, MCM110GT, MCM115GT, MCM110FT, MCM115FT, MCM110GTFT, MCM115GTFT.</t>
  </si>
  <si>
    <t>МСМ218, MCM223, MCM231, МСМ 215T, MCM218T, MCM223T, МСМ218FT, MCM223FT, MCM231FT, МСМ218GT, MCM223GT, MCM231GT МСМ218GTFT, MCM223GTFT, MCM231GTFT.</t>
  </si>
  <si>
    <t xml:space="preserve"> I sp50 - двойная виброшумоизоляция. 1 слой - вибродемфирующий битумный материал. 2 слой — поролоновый пирамидовидный материал.</t>
  </si>
  <si>
    <t>MCM331, MCM335, MCM331T, MCM335T, MCM331FT, MCM335FT, MCM331GT, MCM335GT, MCM331GTFT, MCM335GTFT.</t>
  </si>
  <si>
    <t>МСМ342, MCM451, MCM454, MCM462, MCM451FT, MCM454FT, MCM462FT, MCM471FT, MCM451T, MCM454T, MCM462T, MCM451GT, MCM454GT, MCM462GT, MCM471GT, MCM582GT, MCM454GTFT, MCM462GTFT, MCM471GTFT, MCM582GTFT.</t>
  </si>
  <si>
    <t>MCM471, MCM471FT, MCM571T.</t>
  </si>
  <si>
    <t>MCM582, MCM588, MCM5102, MCM582FT, MCM588FT, MCM5102FT, MCM582T, MCM588T, MCM588GT, MCM5102GT, MCM588GTFT, MCM5102GTFT</t>
  </si>
  <si>
    <t>MCM6136, MCM6159, MCM6136FT, MCM6159FT,MCM6136GT, MCM6159GT, MCM6136GTFT, MCM6159GTFT.</t>
  </si>
  <si>
    <t>MCM6186, MCM6200, MCM6186FT, MCM6200FT, MCM6186GT, MCM6200GT, MCM6186GTFT, MCM6200GTFT.</t>
  </si>
  <si>
    <t>Опция А
 (антикислотный фильтр) стандарт</t>
  </si>
  <si>
    <t xml:space="preserve">Опция В1
</t>
  </si>
  <si>
    <t xml:space="preserve">Опция В2
</t>
  </si>
  <si>
    <t>Опция D
 (возврат масла)</t>
  </si>
  <si>
    <t>Опция Е
 (отделитель жидкости)</t>
  </si>
  <si>
    <t>Опция G 
 (обратный клапан на линии нагнетанеия)</t>
  </si>
  <si>
    <t>Опция ОС-M
 (контроль уровня масла в компрессоре)</t>
  </si>
  <si>
    <t>Опция RT
 (реле времени)</t>
  </si>
  <si>
    <t>Опция Z
 (подогрев сосуда)</t>
  </si>
  <si>
    <t>Опция М
(манометры для визуального отслеживания высокого и низкого давления)</t>
  </si>
  <si>
    <r>
      <rPr>
        <i/>
        <sz val="10"/>
        <color rgb="FF000000"/>
        <rFont val="Cambria"/>
        <family val="1"/>
        <charset val="204"/>
      </rPr>
      <t xml:space="preserve">Модель с 
</t>
    </r>
    <r>
      <rPr>
        <b/>
        <i/>
        <sz val="10"/>
        <color rgb="FFFF0000"/>
        <rFont val="Cambria"/>
        <family val="1"/>
        <charset val="204"/>
      </rPr>
      <t>пластинчато-трубчатым конденсатором</t>
    </r>
    <r>
      <rPr>
        <b/>
        <i/>
        <sz val="10"/>
        <color rgb="FF000000"/>
        <rFont val="Cambria"/>
        <family val="1"/>
        <charset val="204"/>
      </rPr>
      <t xml:space="preserve"> 
</t>
    </r>
    <r>
      <rPr>
        <i/>
        <sz val="10"/>
        <color rgb="FF000000"/>
        <rFont val="Cambria"/>
        <family val="1"/>
        <charset val="204"/>
      </rPr>
      <t>и обычным уровнем шума. Обклейка одним слоем шумоизоляции.</t>
    </r>
  </si>
  <si>
    <t xml:space="preserve">Розничная цена </t>
  </si>
  <si>
    <r>
      <rPr>
        <i/>
        <sz val="10"/>
        <color rgb="FF000000"/>
        <rFont val="Cambria"/>
        <family val="1"/>
        <charset val="204"/>
      </rPr>
      <t xml:space="preserve">Модель с
</t>
    </r>
    <r>
      <rPr>
        <b/>
        <i/>
        <sz val="10"/>
        <color rgb="FFFF0000"/>
        <rFont val="Cambria"/>
        <family val="1"/>
        <charset val="204"/>
      </rPr>
      <t xml:space="preserve"> пластинчато-трубчатым конденсатором 
</t>
    </r>
    <r>
      <rPr>
        <i/>
        <u/>
        <sz val="10"/>
        <color rgb="FF000000"/>
        <rFont val="Cambria"/>
        <family val="1"/>
        <charset val="204"/>
      </rPr>
      <t xml:space="preserve">и пониженным уровнем шума. 
</t>
    </r>
    <r>
      <rPr>
        <i/>
        <sz val="10"/>
        <color rgb="FF000000"/>
        <rFont val="Cambria"/>
        <family val="1"/>
        <charset val="204"/>
      </rPr>
      <t>Обклейка двумя слоями шумо- 
и виброизоляции. Установка 8-ми полюсного вентилятора европейского производства.</t>
    </r>
  </si>
  <si>
    <t>"-15/45"</t>
  </si>
  <si>
    <t>"-10/45"</t>
  </si>
  <si>
    <t>"-5/50"</t>
  </si>
  <si>
    <t>2,1-7,8</t>
  </si>
  <si>
    <t>3,3-11,73</t>
  </si>
  <si>
    <t>3,7-13,22</t>
  </si>
  <si>
    <t>B1-058</t>
  </si>
  <si>
    <t>B2-058</t>
  </si>
  <si>
    <t>D-058</t>
  </si>
  <si>
    <t>Е-118</t>
  </si>
  <si>
    <t>G-058</t>
  </si>
  <si>
    <t>CCB246 VTZ086</t>
  </si>
  <si>
    <t>4,5-15,1</t>
  </si>
  <si>
    <t>5,9-22,9</t>
  </si>
  <si>
    <t>7,3-26</t>
  </si>
  <si>
    <t>B1-118</t>
  </si>
  <si>
    <t>B2-078</t>
  </si>
  <si>
    <t>D-118</t>
  </si>
  <si>
    <t>Е-158</t>
  </si>
  <si>
    <t>G-118</t>
  </si>
  <si>
    <t>ССB6R46 VTZ171</t>
  </si>
  <si>
    <t>-</t>
  </si>
  <si>
    <t>ССB6R46 VTZ171 ZN</t>
  </si>
  <si>
    <t>* Холодопроизводительность указана при переохлаждении жидкости = 3 К, перегрев всасываемого газа = 10 К, R404A</t>
  </si>
  <si>
    <t>Внимание! При подборе учитывается не только производительность конденсатора, но возможности по размещению</t>
  </si>
  <si>
    <t>Для Опции В1 и В2 подобраны регуляторы подобраны исходя их максимально возможной температуры кипения и температуры конденсации 40 С. При этом перепад температуры насыщения не более 0,2 К</t>
  </si>
  <si>
    <t>Стандартный состав агрегата:</t>
  </si>
  <si>
    <t>Герметичный поршневой компрессор с частотным приводом, защитное реле давления на линиях всасывания и нагнетания, подогрев картера;</t>
  </si>
  <si>
    <t>Линия всасывания: всасывающий трубопровод, теплоизоляция, датчик давления;</t>
  </si>
  <si>
    <t>Линия нагнетания: трубопровод нагнетания, датчик давления;</t>
  </si>
  <si>
    <t>Ресивер хладагента с запорными вентилями, предохранительным клапаном;</t>
  </si>
  <si>
    <t>Жидкостная линия: фильтр-осушитель, смотровое стекло, запорный вентиль;</t>
  </si>
  <si>
    <t>Щит управления с силовой частью и с контроллером;</t>
  </si>
  <si>
    <t>Окрашенный корпус с батареей конденсатора и вентилятором управляемым частотным приводом (одним или несколькими);</t>
  </si>
  <si>
    <t>Регулировка давления конденсации: обратный клапан перед ресивером; частотный привод на вентилятор.</t>
  </si>
  <si>
    <t>Инструкция по эксплуатации.</t>
  </si>
  <si>
    <t>Опция А - Антикислотный фильтр</t>
  </si>
  <si>
    <t>Опция В1 - Регулировка давления конденсации на линии нагнетания (KVR+NRD, либо пилотный вентиль)</t>
  </si>
  <si>
    <t>Опция В2 - Регулировка давления конденсации на жидкостной линии (KVR+NRD, либо пилотный вентиль)</t>
  </si>
  <si>
    <t>Опция D - Маслоотделитель</t>
  </si>
  <si>
    <t xml:space="preserve">Опция E - Отделитель жидкости </t>
  </si>
  <si>
    <t>Опция G - Обратный клапан на линии нагнетания.</t>
  </si>
  <si>
    <t>Опция ОС-M - Контроль уровня масла</t>
  </si>
  <si>
    <t>Опция RT - Реле времени от короткого пуска компрессора</t>
  </si>
  <si>
    <t xml:space="preserve">Опция Z1 - Подогрев ресивера, Z2 - подогрев маслоотделителя, Z3 - подогрев отделителя жидкости </t>
  </si>
  <si>
    <t>Опция М - Манометры на линии всасывания и нагнетания</t>
  </si>
  <si>
    <t>температура кипения</t>
  </si>
  <si>
    <t>температура окружающей среды, 25 С</t>
  </si>
  <si>
    <t>температура окружающей среды, 32 С</t>
  </si>
  <si>
    <t>температура окружающей среды, 40 С</t>
  </si>
  <si>
    <t>Электрическая мощность, кВт</t>
  </si>
  <si>
    <t xml:space="preserve">Опция А
 (антикислотный фильтр) </t>
  </si>
  <si>
    <t>Опция F1P4</t>
  </si>
  <si>
    <r>
      <rPr>
        <i/>
        <sz val="10"/>
        <color rgb="FF000000"/>
        <rFont val="Cambria"/>
        <family val="1"/>
        <charset val="204"/>
      </rPr>
      <t xml:space="preserve">Модель с </t>
    </r>
    <r>
      <rPr>
        <b/>
        <i/>
        <sz val="10"/>
        <color rgb="FFFF0000"/>
        <rFont val="Cambria"/>
        <family val="1"/>
        <charset val="204"/>
      </rPr>
      <t xml:space="preserve">микроканальным конденсатором 
</t>
    </r>
    <r>
      <rPr>
        <i/>
        <sz val="10"/>
        <color rgb="FF000000"/>
        <rFont val="Cambria"/>
        <family val="1"/>
        <charset val="204"/>
      </rPr>
      <t>и обычным уровнем шума. Обклейкаодним слоем шумоизоляции.</t>
    </r>
  </si>
  <si>
    <r>
      <rPr>
        <i/>
        <sz val="10"/>
        <color rgb="FF000000"/>
        <rFont val="Cambria"/>
        <family val="1"/>
        <charset val="204"/>
      </rPr>
      <t xml:space="preserve">Модель с
</t>
    </r>
    <r>
      <rPr>
        <b/>
        <i/>
        <sz val="10"/>
        <color rgb="FFFF0000"/>
        <rFont val="Cambria"/>
        <family val="1"/>
        <charset val="204"/>
      </rPr>
      <t xml:space="preserve"> пластинчато-трубчатым конденсатором 
</t>
    </r>
    <r>
      <rPr>
        <i/>
        <u/>
        <sz val="10"/>
        <color rgb="FF000000"/>
        <rFont val="Cambria"/>
        <family val="1"/>
        <charset val="204"/>
      </rPr>
      <t xml:space="preserve">и пониженным уровнем шума. 
</t>
    </r>
    <r>
      <rPr>
        <i/>
        <sz val="10"/>
        <color rgb="FF000000"/>
        <rFont val="Cambria"/>
        <family val="1"/>
        <charset val="204"/>
      </rPr>
      <t>Обклейка двумя слоями шумо- 
и виброизоляции. Установка 8-ми полюсного вентилятора  Ступенчатая регулировка.</t>
    </r>
  </si>
  <si>
    <t>TFT1911184R</t>
  </si>
  <si>
    <t>Компрессорно-конденсаторный блок среднетемпературный (R404a) на базе поршневого компрессора Tecumseh</t>
  </si>
  <si>
    <t>B1-012</t>
  </si>
  <si>
    <t>B2-012</t>
  </si>
  <si>
    <t>D-012</t>
  </si>
  <si>
    <t>E-012</t>
  </si>
  <si>
    <t>G-012</t>
  </si>
  <si>
    <t xml:space="preserve">ССВM33 TAJ4517 </t>
  </si>
  <si>
    <t>M UCF-H-TAJ4517Z F1</t>
  </si>
  <si>
    <t>ССВM33 TAJ4519</t>
  </si>
  <si>
    <t>M UCF-H-CAJ4519Z F1</t>
  </si>
  <si>
    <t>E-058</t>
  </si>
  <si>
    <t xml:space="preserve">ССВMOMK4 FH4532 </t>
  </si>
  <si>
    <t xml:space="preserve">ССВMO34 FH4532 </t>
  </si>
  <si>
    <t>CCB235 FH4532 ZN</t>
  </si>
  <si>
    <t>CCB235 FH4532 ZNCN</t>
  </si>
  <si>
    <t>M UCF-H-TFH4531Z F1</t>
  </si>
  <si>
    <t>ССВMOMK4 FH4538</t>
  </si>
  <si>
    <t>ССВMO34 FH4538</t>
  </si>
  <si>
    <t>M UCF-H-TFH4540Z F1</t>
  </si>
  <si>
    <t>E-078</t>
  </si>
  <si>
    <t>CCB225 FH4538</t>
  </si>
  <si>
    <t>CCB235 FH4538 ZN</t>
  </si>
  <si>
    <t>CCB235 FH4538 ZNCN</t>
  </si>
  <si>
    <t>CCB225 FH4544</t>
  </si>
  <si>
    <t>CCB235 FH4544 ZN</t>
  </si>
  <si>
    <t>CCB235 FH4544 ZNCN</t>
  </si>
  <si>
    <t>CCB225 TAG4553</t>
  </si>
  <si>
    <t>CCB235 TAG4553 ZN</t>
  </si>
  <si>
    <t>CCB235 TAG4553 ZNCN</t>
  </si>
  <si>
    <t>M UCF-H-TAG4553Z F1</t>
  </si>
  <si>
    <t>CCB235 TAG4561</t>
  </si>
  <si>
    <t>CCB235 TAG4561 ZN</t>
  </si>
  <si>
    <t>CCB235 TAG4561 ZNCN</t>
  </si>
  <si>
    <t>M UCF-H-TAG4561Z F1</t>
  </si>
  <si>
    <t>CCB246 TAG4568 ZNEC</t>
  </si>
  <si>
    <t>CCB246 TAG4568 ZNCN</t>
  </si>
  <si>
    <t>CCB245 TAG4568</t>
  </si>
  <si>
    <t>CCB335 TAG4568 ZN</t>
  </si>
  <si>
    <t>CCB335 TAG4568 ZNCN</t>
  </si>
  <si>
    <t>M UCF-H-TAG4568Z F1</t>
  </si>
  <si>
    <t>CCB246 TAG4573 ZNEC</t>
  </si>
  <si>
    <t>CCB246 TAG4573 ZNCN</t>
  </si>
  <si>
    <t>CCB235  TAG4573</t>
  </si>
  <si>
    <t>CCB335 TAG4573 ZN</t>
  </si>
  <si>
    <t>CCB335 TAG4573 ZNCN</t>
  </si>
  <si>
    <t>M UCF-H-TAG4573Z F1</t>
  </si>
  <si>
    <t>CCB246 TAG4581 ZNEC</t>
  </si>
  <si>
    <t>CCB246 TAG4581 ZNCN</t>
  </si>
  <si>
    <t>CCB245 TAG4581</t>
  </si>
  <si>
    <t>CCB335 TAG4581 ZN</t>
  </si>
  <si>
    <t>CCB335 TAG4581 ZNCN</t>
  </si>
  <si>
    <t>M UCF-H-TAG4581Z F1</t>
  </si>
  <si>
    <t>Компрессорно-конденсаторный блок низкотемпературный (R404a) на базе поршневого компрессора Tecumseh</t>
  </si>
  <si>
    <t>ССВM33 FH2480</t>
  </si>
  <si>
    <t>CCB235 FH2480 ZNCN</t>
  </si>
  <si>
    <t>L UCF-H-TFH2480Z F1</t>
  </si>
  <si>
    <t>ССВM33 FH2511</t>
  </si>
  <si>
    <t>CCB235 FH2511 ZNCN</t>
  </si>
  <si>
    <t>L UCF-H-TFH2511Z F1</t>
  </si>
  <si>
    <t>ССВMOMK4 TAG2516</t>
  </si>
  <si>
    <t>ССВMO34 TAG2516</t>
  </si>
  <si>
    <t>CCB235 TAG2516 ZNCN</t>
  </si>
  <si>
    <t>L  UCF-H-TAG2516Z F1</t>
  </si>
  <si>
    <t xml:space="preserve">ССВMOMK4 TAG2522 </t>
  </si>
  <si>
    <t xml:space="preserve">ССВMO34 TAG2522 </t>
  </si>
  <si>
    <t>L UCF-H-TAG2522Z F1</t>
  </si>
  <si>
    <t>CCB225 TAG2522</t>
  </si>
  <si>
    <t>CCB235 TAG2522 ZN</t>
  </si>
  <si>
    <t>CCB235 TAG2522 ZNCN</t>
  </si>
  <si>
    <t>CCB225 TAG2525</t>
  </si>
  <si>
    <t>CCB235 TAG2525 ZN</t>
  </si>
  <si>
    <t>CCB235 TAG2525 ZNCN</t>
  </si>
  <si>
    <t>L UCF-H-TAG2525Z F1</t>
  </si>
  <si>
    <t>Компрессорно-конденсаторный блок среднетемпературный (R404a) на базе спирального компрессора Copeland Scroll</t>
  </si>
  <si>
    <t>Е-078</t>
  </si>
  <si>
    <t>CCB225 ZB26</t>
  </si>
  <si>
    <t>CCB235 ZB26 ZN</t>
  </si>
  <si>
    <t>CCB235 ZB26 ZNCN</t>
  </si>
  <si>
    <t>M UCF-S-ZB26 F2</t>
  </si>
  <si>
    <t>CCB235 ZB29</t>
  </si>
  <si>
    <t>CCB235 ZB29 ZN</t>
  </si>
  <si>
    <t>CCB235 ZB29 ZNCN</t>
  </si>
  <si>
    <t>M UCF-S-ZB29 F2</t>
  </si>
  <si>
    <t>CCB246 ZB38 ZN EC</t>
  </si>
  <si>
    <t>CCB246 ZB38 ZNCN</t>
  </si>
  <si>
    <t>CCB235 ZB38</t>
  </si>
  <si>
    <t>CCB335 ZB38 ZN</t>
  </si>
  <si>
    <t>M UCF-S-ZB38 F2</t>
  </si>
  <si>
    <t>CCB246 ZB45 ZN EC</t>
  </si>
  <si>
    <t>CCB235 ZB45</t>
  </si>
  <si>
    <t>CCB335 ZB45 ZN</t>
  </si>
  <si>
    <t>CCB246 ZB45 ZNCN</t>
  </si>
  <si>
    <t>M UCF-S-ZB45 F2</t>
  </si>
  <si>
    <t>CCB246 ZB48</t>
  </si>
  <si>
    <t>CCB335 ZB48 ZN</t>
  </si>
  <si>
    <t>CCB335 ZB48 ZNCN</t>
  </si>
  <si>
    <t>M UCF-S-ZB48 F2</t>
  </si>
  <si>
    <r>
      <rPr>
        <sz val="11"/>
        <color rgb="FF000000"/>
        <rFont val="Arial"/>
        <family val="2"/>
        <charset val="204"/>
      </rPr>
      <t>CCB335</t>
    </r>
    <r>
      <rPr>
        <sz val="11"/>
        <color rgb="FFC9211E"/>
        <rFont val="Arial"/>
        <family val="2"/>
        <charset val="204"/>
      </rPr>
      <t xml:space="preserve"> ZB57</t>
    </r>
  </si>
  <si>
    <t>ССB345 ZB57 ZN</t>
  </si>
  <si>
    <t>ССB345 ZB57 ZNCN</t>
  </si>
  <si>
    <t>ССB6R46 ZB57</t>
  </si>
  <si>
    <t>M UCF-S-ZB57 F2</t>
  </si>
  <si>
    <t>Е-138</t>
  </si>
  <si>
    <r>
      <rPr>
        <sz val="11"/>
        <color rgb="FF000000"/>
        <rFont val="Arial"/>
        <family val="2"/>
        <charset val="204"/>
      </rPr>
      <t>CCB345</t>
    </r>
    <r>
      <rPr>
        <sz val="11"/>
        <color rgb="FFC9211E"/>
        <rFont val="Arial"/>
        <family val="2"/>
        <charset val="204"/>
      </rPr>
      <t xml:space="preserve"> ZB66</t>
    </r>
  </si>
  <si>
    <t>ССB6R46 ZB66</t>
  </si>
  <si>
    <t>ССB6R46 ZB66 ZN</t>
  </si>
  <si>
    <t>ССB6R46 ZB66 ZNCN</t>
  </si>
  <si>
    <t>M UCF-S-ZB66 F2</t>
  </si>
  <si>
    <r>
      <rPr>
        <sz val="11"/>
        <color rgb="FF000000"/>
        <rFont val="Arial"/>
        <family val="2"/>
        <charset val="204"/>
      </rPr>
      <t>CCB345</t>
    </r>
    <r>
      <rPr>
        <sz val="11"/>
        <color rgb="FFC9211E"/>
        <rFont val="Arial"/>
        <family val="2"/>
        <charset val="204"/>
      </rPr>
      <t xml:space="preserve"> ZB76</t>
    </r>
  </si>
  <si>
    <t>ССB6R46 ZB76</t>
  </si>
  <si>
    <t>ССB6R46 ZB76 ZN</t>
  </si>
  <si>
    <t>ССB6R46 ZB76 ZNCN</t>
  </si>
  <si>
    <t>M UCF-S-ZB76 F2</t>
  </si>
  <si>
    <t>стандарт</t>
  </si>
  <si>
    <t>B1-078</t>
  </si>
  <si>
    <t>D-078</t>
  </si>
  <si>
    <t>G-078</t>
  </si>
  <si>
    <t>ССB6R46 ZB95</t>
  </si>
  <si>
    <t>ССB6V46 ZB95 ZN</t>
  </si>
  <si>
    <t>ССB6V46 ZB95 ZNCN</t>
  </si>
  <si>
    <t>M UCF-S-ZB95 F2</t>
  </si>
  <si>
    <t>ССB6V46 ZB114</t>
  </si>
  <si>
    <t>ССB6V46 ZB114 ZN</t>
  </si>
  <si>
    <t>ССB6V46 ZB114 ZNCN</t>
  </si>
  <si>
    <t>M UCF-S-ZB114 F2</t>
  </si>
  <si>
    <t xml:space="preserve">Компрессорно-конденсаторный блок низкотемпературный (R404a) на базе спирального компрессора Copeland Scroll </t>
  </si>
  <si>
    <t>CCB225 ZF11</t>
  </si>
  <si>
    <t>CCB225 ZF11 ZN</t>
  </si>
  <si>
    <t>CCB235 ZF11 ZNCN</t>
  </si>
  <si>
    <t>L UCF-S-ZF11 F2</t>
  </si>
  <si>
    <t>CCB225 ZF13</t>
  </si>
  <si>
    <t>CCB225 ZF13 ZN</t>
  </si>
  <si>
    <t>CCB235 ZF13 ZNCN</t>
  </si>
  <si>
    <t>L UCF-S-ZF13 F2</t>
  </si>
  <si>
    <t>CCB235 ZF15</t>
  </si>
  <si>
    <t>CCB235 ZF15 ZN</t>
  </si>
  <si>
    <t xml:space="preserve">CCB235 ZF15 ZNCN </t>
  </si>
  <si>
    <t>L UCF-S-ZF15 F2</t>
  </si>
  <si>
    <t>CCB235 ZF18</t>
  </si>
  <si>
    <t>CCB335 ZF18 ZN</t>
  </si>
  <si>
    <t xml:space="preserve">CCB245 ZF18 ZNCN </t>
  </si>
  <si>
    <t>L UCF-S-ZF18 F2</t>
  </si>
  <si>
    <t>CCB245 ZF25</t>
  </si>
  <si>
    <t>CCB335 ZF25 ZN</t>
  </si>
  <si>
    <t xml:space="preserve">CCB246 ZF25 ZNCN </t>
  </si>
  <si>
    <t>L UCF-S-ZF25 F2</t>
  </si>
  <si>
    <t>CCB335 ZF34</t>
  </si>
  <si>
    <t>ССB345 ZF34 ZN</t>
  </si>
  <si>
    <t>ССB345 ZF34 ZNCN</t>
  </si>
  <si>
    <t>L UCF-S-ZF34 F2</t>
  </si>
  <si>
    <t>CCB345  ZF41</t>
  </si>
  <si>
    <t>ССB6R46 ZF41</t>
  </si>
  <si>
    <t>ССB6R46 ZF41 ZN</t>
  </si>
  <si>
    <t>ССB6R46 ZF41 ZNCN</t>
  </si>
  <si>
    <t>L UCF-S-ZF41 F2</t>
  </si>
  <si>
    <r>
      <rPr>
        <sz val="11"/>
        <color rgb="FF000000"/>
        <rFont val="Arial"/>
        <family val="2"/>
        <charset val="204"/>
      </rPr>
      <t>CCB345</t>
    </r>
    <r>
      <rPr>
        <sz val="11"/>
        <color rgb="FFC9211E"/>
        <rFont val="Arial"/>
        <family val="2"/>
        <charset val="204"/>
      </rPr>
      <t xml:space="preserve">  ZF49</t>
    </r>
  </si>
  <si>
    <t>ССB6R46 ZF49</t>
  </si>
  <si>
    <t>ССB6R46 ZF49 ZN</t>
  </si>
  <si>
    <t>ССB6R46 ZF49 ZNCN</t>
  </si>
  <si>
    <t>L UCF-S-ZF49 F2</t>
  </si>
  <si>
    <t>Компрессорно-конденсаторный блок среднетемпературный (R404a) на базе спирального цифрового компрессора Copeland Scroll Digital</t>
  </si>
  <si>
    <t>Е-058</t>
  </si>
  <si>
    <t>ССВMOMK4 ZBD21</t>
  </si>
  <si>
    <t>ССВMO34 ZBD21</t>
  </si>
  <si>
    <t>CCB225  ZBD21 ZN</t>
  </si>
  <si>
    <t xml:space="preserve">CCB235 ZBD21 ZNCN  </t>
  </si>
  <si>
    <t>M UCF-S-ZBD21 F2</t>
  </si>
  <si>
    <t>CCB225 ZBD29</t>
  </si>
  <si>
    <t>CCB235 ZBD29 ZN</t>
  </si>
  <si>
    <t>CCB235 ZBD29 ZNCN</t>
  </si>
  <si>
    <t>M UCF-S-ZBD29 F2</t>
  </si>
  <si>
    <t>CCB246 ZBD38 ZN EC</t>
  </si>
  <si>
    <t>CCB236 ZBD38 ZNCN</t>
  </si>
  <si>
    <t>CCB235 ZBD38</t>
  </si>
  <si>
    <t>CCB335 ZBD38 ZN</t>
  </si>
  <si>
    <t>CCB335 ZBD38 ZNCN</t>
  </si>
  <si>
    <t>M UCF-S-ZBD38 F2</t>
  </si>
  <si>
    <t>CCB246 ZBD45 ZN EC</t>
  </si>
  <si>
    <t>CCB246 ZBD45 ZNCN</t>
  </si>
  <si>
    <t>CCB235 ZBD45</t>
  </si>
  <si>
    <t>CCB335 ZBD45 ZN</t>
  </si>
  <si>
    <t>CCB335 ZBD45 ZNCN</t>
  </si>
  <si>
    <t>M UCF-S-ZBD45 F2</t>
  </si>
  <si>
    <r>
      <rPr>
        <sz val="11"/>
        <color rgb="FF000000"/>
        <rFont val="Arial"/>
        <family val="2"/>
        <charset val="204"/>
      </rPr>
      <t>CCB335</t>
    </r>
    <r>
      <rPr>
        <sz val="11"/>
        <color rgb="FFC9211E"/>
        <rFont val="Arial"/>
        <family val="2"/>
        <charset val="204"/>
      </rPr>
      <t xml:space="preserve"> ZBD57</t>
    </r>
  </si>
  <si>
    <t>ССB345 ZBD57 ZN</t>
  </si>
  <si>
    <t>ССB345 ZBD57 ZNCN</t>
  </si>
  <si>
    <t>ССB6R46 ZBD57</t>
  </si>
  <si>
    <t>M UCF-S-ZBD57 F2</t>
  </si>
  <si>
    <t>CCB345 ZBD76</t>
  </si>
  <si>
    <t>ССB6R46 ZBD76</t>
  </si>
  <si>
    <t>ССB6R46 ZBD76 ZN</t>
  </si>
  <si>
    <t>ССB6R46 ZBD76 ZNCN</t>
  </si>
  <si>
    <t>M UCF-S-ZBD76 F2</t>
  </si>
  <si>
    <t>ССB6V46 ZBD114</t>
  </si>
  <si>
    <t>ССB6V46 ZBD114 ZN</t>
  </si>
  <si>
    <t>ССB6V46 ZBD114 ZNCN</t>
  </si>
  <si>
    <t>Компрессорно-конденсаторный блок низкотемпературный (R404a) на базе спирального цифрового компрессора Copeland Scroll Digital</t>
  </si>
  <si>
    <t>CCB235 ZFD13 EVI</t>
  </si>
  <si>
    <t>CCB245 ZFD13 EVI ZN</t>
  </si>
  <si>
    <t>CCB245 ZFD13 EVI ZNCN</t>
  </si>
  <si>
    <t>L UCF-S-LLZ13 F2</t>
  </si>
  <si>
    <t>CCB245 ZFD18 EVI</t>
  </si>
  <si>
    <t>CCB335 ZFD18 EVI ZN</t>
  </si>
  <si>
    <t>CCB335 ZFD18 EVI ZNCN</t>
  </si>
  <si>
    <t>L UCF-S-LLZ18 F2</t>
  </si>
  <si>
    <t>CCB335 ZFD25 EVI</t>
  </si>
  <si>
    <t>CCB345 ZFD25 EVI ZN</t>
  </si>
  <si>
    <t>CCB345 ZFD25 EVI ZNCN</t>
  </si>
  <si>
    <t>L UCF-S-LLZ24 F2</t>
  </si>
  <si>
    <t>Компрессорно-конденсаторный блок среднетемпературный (R404a) на базе спирального компрессора Invotech</t>
  </si>
  <si>
    <t>ССВMO34 YM34</t>
  </si>
  <si>
    <t>CCB235 YM34 ZN</t>
  </si>
  <si>
    <t>CCB235 YM34 ZNCN</t>
  </si>
  <si>
    <t>ССВMO34 YM43</t>
  </si>
  <si>
    <t>CCB235 YM43 ZN</t>
  </si>
  <si>
    <t>CCB235 YM43 ZNCN</t>
  </si>
  <si>
    <t xml:space="preserve">ССВMOMK4 YM49E1G </t>
  </si>
  <si>
    <t xml:space="preserve">ССВMO34YM49 </t>
  </si>
  <si>
    <t>CCB235 YM49 ZN</t>
  </si>
  <si>
    <t>CCB235 YM49 ZNCN</t>
  </si>
  <si>
    <t>YM49E1G-100</t>
  </si>
  <si>
    <t>CCB235 YM60</t>
  </si>
  <si>
    <t>CCB235 YM60 ZN</t>
  </si>
  <si>
    <t>CCB245 YM60 ZNCN</t>
  </si>
  <si>
    <t>CCB235 YM70</t>
  </si>
  <si>
    <t>CCB235 YM70 ZN</t>
  </si>
  <si>
    <t>CCB245 YM70 ZNCN</t>
  </si>
  <si>
    <t>CCB246 YM86 ZNEC</t>
  </si>
  <si>
    <t>CCB246 YM86 ZNCN</t>
  </si>
  <si>
    <t>CCB235 YM86</t>
  </si>
  <si>
    <t>CCB335 YM86 ZN</t>
  </si>
  <si>
    <t>CCB335 YM86 ZNCN</t>
  </si>
  <si>
    <t>YM86E1G-100</t>
  </si>
  <si>
    <t>CCB246 YM102 ZNEC</t>
  </si>
  <si>
    <t>CCB246 YM102 ZNCN</t>
  </si>
  <si>
    <t>CCB235 YM102</t>
  </si>
  <si>
    <t>CCB335 YM102 ZN</t>
  </si>
  <si>
    <t>CCB335 YM102 ZNCN</t>
  </si>
  <si>
    <t>YM102E1G-100</t>
  </si>
  <si>
    <t>E-118</t>
  </si>
  <si>
    <t>CCB246 YM115</t>
  </si>
  <si>
    <r>
      <rPr>
        <sz val="11"/>
        <color rgb="FFC9211E"/>
        <rFont val="Arial"/>
        <family val="2"/>
        <charset val="204"/>
      </rPr>
      <t xml:space="preserve">CCB335 </t>
    </r>
    <r>
      <rPr>
        <sz val="11"/>
        <color rgb="FF000000"/>
        <rFont val="Arial"/>
        <family val="2"/>
        <charset val="204"/>
      </rPr>
      <t xml:space="preserve">YM115 </t>
    </r>
  </si>
  <si>
    <t xml:space="preserve">CCB335 YM115 ZN </t>
  </si>
  <si>
    <r>
      <rPr>
        <sz val="11"/>
        <color rgb="FFC9211E"/>
        <rFont val="Arial"/>
        <family val="2"/>
        <charset val="204"/>
      </rPr>
      <t xml:space="preserve">CCB335 </t>
    </r>
    <r>
      <rPr>
        <sz val="11"/>
        <color rgb="FF000000"/>
        <rFont val="Arial"/>
        <family val="2"/>
        <charset val="204"/>
      </rPr>
      <t xml:space="preserve">YM115 ZNCN </t>
    </r>
  </si>
  <si>
    <r>
      <rPr>
        <sz val="11"/>
        <color rgb="FFC9211E"/>
        <rFont val="Arial"/>
        <family val="2"/>
        <charset val="204"/>
      </rPr>
      <t xml:space="preserve">CCB335 </t>
    </r>
    <r>
      <rPr>
        <sz val="11"/>
        <color rgb="FF000000"/>
        <rFont val="Arial"/>
        <family val="2"/>
        <charset val="204"/>
      </rPr>
      <t>YM125</t>
    </r>
  </si>
  <si>
    <r>
      <rPr>
        <sz val="11"/>
        <color rgb="FFC9211E"/>
        <rFont val="Arial"/>
        <family val="2"/>
        <charset val="204"/>
      </rPr>
      <t xml:space="preserve">CCB335 </t>
    </r>
    <r>
      <rPr>
        <sz val="11"/>
        <color rgb="FF000000"/>
        <rFont val="Arial"/>
        <family val="2"/>
        <charset val="204"/>
      </rPr>
      <t xml:space="preserve">YM125 ZN </t>
    </r>
  </si>
  <si>
    <r>
      <rPr>
        <sz val="11"/>
        <color rgb="FFC9211E"/>
        <rFont val="Arial"/>
        <family val="2"/>
        <charset val="204"/>
      </rPr>
      <t xml:space="preserve">CCB335 </t>
    </r>
    <r>
      <rPr>
        <sz val="11"/>
        <color rgb="FF000000"/>
        <rFont val="Arial"/>
        <family val="2"/>
        <charset val="204"/>
      </rPr>
      <t xml:space="preserve">YM125 ZNCN </t>
    </r>
  </si>
  <si>
    <t>CCB335 YM132</t>
  </si>
  <si>
    <r>
      <rPr>
        <sz val="11"/>
        <color rgb="FFC9211E"/>
        <rFont val="Arial"/>
        <family val="2"/>
        <charset val="204"/>
      </rPr>
      <t xml:space="preserve">CCB345 </t>
    </r>
    <r>
      <rPr>
        <sz val="11"/>
        <color rgb="FF000000"/>
        <rFont val="Arial"/>
        <family val="2"/>
        <charset val="204"/>
      </rPr>
      <t>YM132 ZN</t>
    </r>
  </si>
  <si>
    <r>
      <rPr>
        <sz val="11"/>
        <color rgb="FFC9211E"/>
        <rFont val="Arial"/>
        <family val="2"/>
        <charset val="204"/>
      </rPr>
      <t xml:space="preserve">CCB345 </t>
    </r>
    <r>
      <rPr>
        <sz val="11"/>
        <color rgb="FF000000"/>
        <rFont val="Arial"/>
        <family val="2"/>
        <charset val="204"/>
      </rPr>
      <t>YM132 ZNCN</t>
    </r>
  </si>
  <si>
    <t>YM132E1G-100</t>
  </si>
  <si>
    <t>CCB345 YM158</t>
  </si>
  <si>
    <t>ССB6R45 YM158 ZN</t>
  </si>
  <si>
    <t>ССB6R45 YM158 ZNCN</t>
  </si>
  <si>
    <t>CCB345 YM182</t>
  </si>
  <si>
    <t>ССB6R46 YM182</t>
  </si>
  <si>
    <t>ССB6R46 YM182 ZN</t>
  </si>
  <si>
    <t>ССB6R46 YM182 ZNCN</t>
  </si>
  <si>
    <t>YM182E1G-100</t>
  </si>
  <si>
    <t>ССB6V46 YM200</t>
  </si>
  <si>
    <t>ССB6V46 YM200 ZN</t>
  </si>
  <si>
    <t>ССB6V46 YM200 ZNCN</t>
  </si>
  <si>
    <t xml:space="preserve">ССB6V46 YM210 </t>
  </si>
  <si>
    <t>ССB6V46 YM210 ZN</t>
  </si>
  <si>
    <t>ССB6V46 YM210 ZNCN</t>
  </si>
  <si>
    <t>Компрессорно-конденсаторный блок низкотемпературный (R404a) на базе спирального  компрессора Invotech</t>
  </si>
  <si>
    <t>ССВ225 YF29</t>
  </si>
  <si>
    <t>CCB235 YF29 ZN</t>
  </si>
  <si>
    <t>CCB235 YF29 ZNCN</t>
  </si>
  <si>
    <t xml:space="preserve">CCB235 YF35 </t>
  </si>
  <si>
    <t>CCB235 YF35 ZN</t>
  </si>
  <si>
    <t>CCB235 YF35 ZNCN</t>
  </si>
  <si>
    <t>CCB235 YF41</t>
  </si>
  <si>
    <t>CCB235 YF41 ZN</t>
  </si>
  <si>
    <t>CCB235 YF41 ZNCN</t>
  </si>
  <si>
    <t>YF41E1G-Q100</t>
  </si>
  <si>
    <t>CCB235 YF56</t>
  </si>
  <si>
    <t>CCB335 YF56 ZN</t>
  </si>
  <si>
    <t>CCB335 YF56 ZNCN</t>
  </si>
  <si>
    <t>CCB235 YF65</t>
  </si>
  <si>
    <t>CCB335 YF65 ZN</t>
  </si>
  <si>
    <t>CCB335 YF65 ZNCN</t>
  </si>
  <si>
    <t>CCB245 YF72</t>
  </si>
  <si>
    <t>CCB345 YF72 ZN</t>
  </si>
  <si>
    <t>CCB345 YF72 ZNCN</t>
  </si>
  <si>
    <t>CCB335 YF80</t>
  </si>
  <si>
    <t>ССB345 YF80 ZN</t>
  </si>
  <si>
    <t>ССB345 YF80 ZNCN</t>
  </si>
  <si>
    <t>*Холодопроизводительность указана при переохлаждении жидкости = 3К, перегрев всасываемого газа = 10К, R404A</t>
  </si>
  <si>
    <t>Внимание! Компрессора серии FH являются 3-х фазными на 380В</t>
  </si>
  <si>
    <t>Герметичный поршневой либо спиральный компрессор, защитное реле давления на линиях всасывания и нагнетания, подогрев картера;</t>
  </si>
  <si>
    <t>Соленоидный вентиль для регулировки производительности на компрессорах ZBD и ZFD, система вспрыска пара на ZFD;</t>
  </si>
  <si>
    <t>Линия всасывания: всасывающий трубопровод, теплоизоляция, запорный вентиль;</t>
  </si>
  <si>
    <t>Линия нагнетания: трубопровод нагнетания;</t>
  </si>
  <si>
    <t>Щит управления с силовой частью и с контроллером для ZBD, ZFD;</t>
  </si>
  <si>
    <t>Окрашенный корпус с батареей конденсатора и вентилятором (одним или несколькими);</t>
  </si>
  <si>
    <t>Регулировка давления конденсации: обратный клапан перед ресивером, реле давления.</t>
  </si>
  <si>
    <t>Защита от пропадания фаз и перекоса фаз питающей сети. Защита от повышенного тока.</t>
  </si>
  <si>
    <t>Опции:</t>
  </si>
  <si>
    <t>Опция В1 - Регулировка давления на линии нагнетания (KVR+NRD, либо пилотный вентиль)</t>
  </si>
  <si>
    <t>Опция В2 - Регулировка давления конденсации на жидкостной линии ( KVR+NRD, либо пилотный вентиль)</t>
  </si>
  <si>
    <t>Опция G - Обратный клапан на линии нагнетания</t>
  </si>
  <si>
    <t>Опция F1P4 — плавная регулировка давления конденсации( фазарезка).</t>
  </si>
  <si>
    <t>Аксессуары:</t>
  </si>
  <si>
    <t>INV - преобразователь частоты для поршневых компрессоров</t>
  </si>
  <si>
    <t>Установка контроллера с датчиками давления</t>
  </si>
  <si>
    <t>Замена контроллера на ZFD, ZBD</t>
  </si>
  <si>
    <t>Установка регулировки оборотов вентилятора на корпуса ССВ6</t>
  </si>
  <si>
    <t>Климат в щите управления</t>
  </si>
  <si>
    <t>Установка виброопор</t>
  </si>
  <si>
    <t>Опция ОС
 (контроль уровня масла в компрессоре)</t>
  </si>
  <si>
    <t>Опция М
(манометры )</t>
  </si>
  <si>
    <r>
      <rPr>
        <b/>
        <sz val="10"/>
        <color rgb="FF000000"/>
        <rFont val="Cambria"/>
        <family val="1"/>
        <charset val="204"/>
      </rPr>
      <t xml:space="preserve">Модель с </t>
    </r>
    <r>
      <rPr>
        <b/>
        <sz val="10"/>
        <color rgb="FFFF0000"/>
        <rFont val="Cambria"/>
        <family val="1"/>
        <charset val="204"/>
      </rPr>
      <t>пластинчато-трубчатым конденсатором</t>
    </r>
    <r>
      <rPr>
        <b/>
        <sz val="10"/>
        <color rgb="FF000000"/>
        <rFont val="Cambria"/>
        <family val="1"/>
        <charset val="204"/>
      </rPr>
      <t xml:space="preserve"> </t>
    </r>
    <r>
      <rPr>
        <b/>
        <sz val="10"/>
        <color rgb="FFFF0000"/>
        <rFont val="Cambria"/>
        <family val="1"/>
        <charset val="204"/>
      </rPr>
      <t>и</t>
    </r>
    <r>
      <rPr>
        <b/>
        <sz val="10"/>
        <color rgb="FF000000"/>
        <rFont val="Cambria"/>
        <family val="1"/>
        <charset val="204"/>
      </rPr>
      <t xml:space="preserve"> </t>
    </r>
    <r>
      <rPr>
        <b/>
        <sz val="10"/>
        <color rgb="FFFF0000"/>
        <rFont val="Cambria"/>
        <family val="1"/>
        <charset val="204"/>
      </rPr>
      <t>обычным уровнем шума</t>
    </r>
  </si>
  <si>
    <t>Розничная цена</t>
  </si>
  <si>
    <r>
      <rPr>
        <b/>
        <sz val="10"/>
        <color rgb="FF000000"/>
        <rFont val="Cambria"/>
        <family val="1"/>
        <charset val="204"/>
      </rPr>
      <t xml:space="preserve">Модель с </t>
    </r>
    <r>
      <rPr>
        <b/>
        <sz val="10"/>
        <color rgb="FFFF0000"/>
        <rFont val="Cambria"/>
        <family val="1"/>
        <charset val="204"/>
      </rPr>
      <t>пластинчато-трубчатым конденсатором и пониженным уровнем шума</t>
    </r>
    <r>
      <rPr>
        <b/>
        <sz val="10"/>
        <color rgb="FF000000"/>
        <rFont val="Cambria"/>
        <family val="1"/>
        <charset val="204"/>
      </rPr>
      <t>. Обклейка двумя слоями шумо и виброизоляции. Установка 8-ми полюсного вентилятора европейского производства.</t>
    </r>
  </si>
  <si>
    <r>
      <rPr>
        <b/>
        <i/>
        <sz val="10"/>
        <color rgb="FF000000"/>
        <rFont val="Arial"/>
        <family val="2"/>
        <charset val="204"/>
      </rPr>
      <t>t</t>
    </r>
    <r>
      <rPr>
        <b/>
        <i/>
        <vertAlign val="subscript"/>
        <sz val="10"/>
        <color rgb="FF000000"/>
        <rFont val="Arial"/>
        <family val="2"/>
        <charset val="204"/>
      </rPr>
      <t>0</t>
    </r>
    <r>
      <rPr>
        <b/>
        <vertAlign val="subscript"/>
        <sz val="10"/>
        <color rgb="FF000000"/>
        <rFont val="Calibri"/>
        <family val="2"/>
        <charset val="204"/>
      </rPr>
      <t>↑</t>
    </r>
  </si>
  <si>
    <r>
      <rPr>
        <b/>
        <i/>
        <sz val="10"/>
        <color rgb="FF000000"/>
        <rFont val="Arial"/>
        <family val="2"/>
        <charset val="204"/>
      </rPr>
      <t>t</t>
    </r>
    <r>
      <rPr>
        <b/>
        <i/>
        <vertAlign val="subscript"/>
        <sz val="10"/>
        <color rgb="FF000000"/>
        <rFont val="Arial"/>
        <family val="2"/>
        <charset val="204"/>
      </rPr>
      <t>0</t>
    </r>
    <r>
      <rPr>
        <b/>
        <vertAlign val="subscript"/>
        <sz val="10"/>
        <color rgb="FF000000"/>
        <rFont val="Calibri"/>
        <family val="2"/>
        <charset val="204"/>
      </rPr>
      <t>↓</t>
    </r>
  </si>
  <si>
    <t>с1(Q0)</t>
  </si>
  <si>
    <t>с2(Q0)</t>
  </si>
  <si>
    <t>с3(Q0)</t>
  </si>
  <si>
    <t>с4(Q0)</t>
  </si>
  <si>
    <t>с5(Q0)</t>
  </si>
  <si>
    <t>с6(Q0)</t>
  </si>
  <si>
    <t>с7(Q0)</t>
  </si>
  <si>
    <t>с8(Q0)</t>
  </si>
  <si>
    <t>с9(Q0)</t>
  </si>
  <si>
    <t>с10(Q0)</t>
  </si>
  <si>
    <t>c1(Pe)</t>
  </si>
  <si>
    <t>c2(Pe)</t>
  </si>
  <si>
    <t>c3(Pe)</t>
  </si>
  <si>
    <t>c4(Pe)</t>
  </si>
  <si>
    <t>c5(Pe)</t>
  </si>
  <si>
    <t>c6(Pe)</t>
  </si>
  <si>
    <t>c7(Pe)</t>
  </si>
  <si>
    <t>c8(Pe)</t>
  </si>
  <si>
    <t>c9(Pe)</t>
  </si>
  <si>
    <t>c10(Pe)</t>
  </si>
  <si>
    <t>Низкотемпературные агрегаты на базе компрессоров Frascold</t>
  </si>
  <si>
    <t>CCB2SG35 Q4-25.1Y</t>
  </si>
  <si>
    <t>CCB2SG46 Q4-25.1Y ZN</t>
  </si>
  <si>
    <t>L UCF-G Q4-25  F4</t>
  </si>
  <si>
    <t>CCB2SG45 Q5-28.1Y</t>
  </si>
  <si>
    <t>CCB2SG46 Q5-28.1Y ZN</t>
  </si>
  <si>
    <t>L UCF-G Q5-28  F4</t>
  </si>
  <si>
    <t>CCB3SG35  Q5-33.1Y</t>
  </si>
  <si>
    <t>ССB6R46  Q5-33.1Y ZN</t>
  </si>
  <si>
    <t>L UCF-G Q5-33  F4</t>
  </si>
  <si>
    <t>ССB6R45 S8-42Y</t>
  </si>
  <si>
    <t>ССB6R46 S8-42Y ZN</t>
  </si>
  <si>
    <t>L UCF-G S8-42  F4</t>
  </si>
  <si>
    <t>ССB6R45  S10-52Y</t>
  </si>
  <si>
    <t>ССB6R46  S10-52Y ZN</t>
  </si>
  <si>
    <t>L UCF-G S10-52  F4</t>
  </si>
  <si>
    <t>ССB6R46 S15-56Y</t>
  </si>
  <si>
    <t>ССB6V46 S15-56Y ZN</t>
  </si>
  <si>
    <t>L UCF-G S15-56  F4</t>
  </si>
  <si>
    <t>ССB6V46 V15-71Y</t>
  </si>
  <si>
    <t>ССB6V46 V15-71Y ZN</t>
  </si>
  <si>
    <t>L UCF-G V15-71 F13</t>
  </si>
  <si>
    <t>ССB6V46 V20-84Y</t>
  </si>
  <si>
    <t>ССB6V46 V20-84Y ZN</t>
  </si>
  <si>
    <t>L UCF-G V20-84 F13</t>
  </si>
  <si>
    <t>B1-138</t>
  </si>
  <si>
    <t>B2-118</t>
  </si>
  <si>
    <t>D-138</t>
  </si>
  <si>
    <t>Е-218</t>
  </si>
  <si>
    <t>G-138</t>
  </si>
  <si>
    <t>ССB6V46 V25-103Y</t>
  </si>
  <si>
    <t>ССB7V36 V25-103Y ZN</t>
  </si>
  <si>
    <t>L UCF-G V25-103 F13</t>
  </si>
  <si>
    <t>ССB6V46R Z30-126Y</t>
  </si>
  <si>
    <t>ССB7V46 Z30-126Y ZN</t>
  </si>
  <si>
    <t>L UCF-G Z30-126 F13</t>
  </si>
  <si>
    <t>B1-2x138</t>
  </si>
  <si>
    <t>B2-138</t>
  </si>
  <si>
    <t>D-158</t>
  </si>
  <si>
    <t>Е-258</t>
  </si>
  <si>
    <t>G-158</t>
  </si>
  <si>
    <t>ССB7V56  Z40-154Y</t>
  </si>
  <si>
    <t>ССB7V56  Z40-154Y ZN</t>
  </si>
  <si>
    <t>L UCF-G Z40-154  F13</t>
  </si>
  <si>
    <t>Среднетемпературные агрегаты Frascold</t>
  </si>
  <si>
    <t>CCB3SG35 Q5-25.1Y</t>
  </si>
  <si>
    <t>ССB6R46 Q5-25.1Y ZN</t>
  </si>
  <si>
    <t>M UCF-G Q5-25 F4</t>
  </si>
  <si>
    <t>ССB6R45 Q7-28.1Y</t>
  </si>
  <si>
    <t>ССB6R46 Q7-28.1Y ZN</t>
  </si>
  <si>
    <t>M UCF-G Q7-28 F4</t>
  </si>
  <si>
    <t>ССB6R45 Q7-33.1Y</t>
  </si>
  <si>
    <t>ССB6R46 Q7-33.1Y ZN</t>
  </si>
  <si>
    <t xml:space="preserve">M UCF-G Q7-33 F4 </t>
  </si>
  <si>
    <t>ССB6R46 S12-42Y</t>
  </si>
  <si>
    <t>ССB6V46 S12-42Y ZN</t>
  </si>
  <si>
    <t>M UCF-G S12-42 F4</t>
  </si>
  <si>
    <t>ССB6V46 S15-52Y</t>
  </si>
  <si>
    <t>ССB6V46 S15-52Y ZN</t>
  </si>
  <si>
    <t>M UCF-G S15-52 F4</t>
  </si>
  <si>
    <t>ССB6V46 S20-56Y</t>
  </si>
  <si>
    <t>ССB6V46 S20-56Y ZN</t>
  </si>
  <si>
    <t>M UCF-G S20-56 F4</t>
  </si>
  <si>
    <t>ССB6V46 V25-71Y</t>
  </si>
  <si>
    <t>ССB7V46 V25-71Y ZN</t>
  </si>
  <si>
    <t>M UCF-G V25-71 F13</t>
  </si>
  <si>
    <t>ССB6V46R V30-84Y</t>
  </si>
  <si>
    <t>ССB7V56 V30-84Y ZN</t>
  </si>
  <si>
    <t>M UCF-G V30-84 F13</t>
  </si>
  <si>
    <t>ССB7V56 V32-93Y</t>
  </si>
  <si>
    <t>ССB7V56 V32-93Y ZN</t>
  </si>
  <si>
    <t>M UCF-G V32-93 F13</t>
  </si>
  <si>
    <t>ССB7V56R  Z40-126Y</t>
  </si>
  <si>
    <t>ССB8V56  Z40-126Y ZN</t>
  </si>
  <si>
    <t>M UCF-G Z40-126 F13</t>
  </si>
  <si>
    <t>B1PC-158</t>
  </si>
  <si>
    <t>ССB7V56R  Z50-154Y</t>
  </si>
  <si>
    <t>M UCF-G Z50-154 F13</t>
  </si>
  <si>
    <t>Низкотемпературные агрегаты на базе компрессоров Bitzer</t>
  </si>
  <si>
    <t>CCB2SG35 4FES-3Y</t>
  </si>
  <si>
    <t>CCB2SG36 4FES-3Y ZN</t>
  </si>
  <si>
    <t>L UCF-G 4FES-3Y F4</t>
  </si>
  <si>
    <t>CCB2SG35 4EES-4Y</t>
  </si>
  <si>
    <t>CCB3SG35 4EES-4Y ZN</t>
  </si>
  <si>
    <t>L UCF-G 4EES-4Y F4</t>
  </si>
  <si>
    <t>CCB2SG45 4DES-5Y</t>
  </si>
  <si>
    <t>CCB3SG35 4DES-5Y ZN</t>
  </si>
  <si>
    <t>L UCF-G 4DES-5Y F4</t>
  </si>
  <si>
    <t>CCB3SG35 4CES-6Y</t>
  </si>
  <si>
    <t>ССB6R46 4CES-6Y ZN</t>
  </si>
  <si>
    <t>L UCF-G 4CES-6Y F4</t>
  </si>
  <si>
    <t>CCB3SG35 4TES-9Y</t>
  </si>
  <si>
    <t>ССB6R46 4TES-9Y ZN</t>
  </si>
  <si>
    <t>L UCF-G 4TES-9Y F4</t>
  </si>
  <si>
    <t>ССB6V46 4PES-12Y</t>
  </si>
  <si>
    <t>ССB6R46 4PES-12Y ZN</t>
  </si>
  <si>
    <t>ССB6V46 4NES-14Y</t>
  </si>
  <si>
    <t>ССB6V46 4NES-14Y ZN</t>
  </si>
  <si>
    <t>L UCF-G 4NES-14Y F4</t>
  </si>
  <si>
    <t>ССB6V46 4JE-15Y</t>
  </si>
  <si>
    <t>ССB6V46  4JE-15Y ZN</t>
  </si>
  <si>
    <t>L UCF-G 4JE-15Y F13</t>
  </si>
  <si>
    <t>ССB6V46 4HE-18Y</t>
  </si>
  <si>
    <t>ССB6V46 4HE-18Y ZN</t>
  </si>
  <si>
    <t>L UCF-G 4HE-18Y F13</t>
  </si>
  <si>
    <t>ССB6V46 4GE-23Y</t>
  </si>
  <si>
    <t>ССB6V46  4GE-23Y ZN</t>
  </si>
  <si>
    <t>L UCF-G 4GE-23Y F13</t>
  </si>
  <si>
    <t>ССB6V46 4FE-28Y</t>
  </si>
  <si>
    <t>ССB7V36 4FE-28Y ZN</t>
  </si>
  <si>
    <t>L UCF-G 4FE-28Y F13</t>
  </si>
  <si>
    <t>ССB6V46 6JE-25Y</t>
  </si>
  <si>
    <t>ССB7V46 6JE-25Y ZN</t>
  </si>
  <si>
    <t>ССB6V46R 6GE-34Y</t>
  </si>
  <si>
    <t>ССB7V46 6GE-34Y ZN</t>
  </si>
  <si>
    <t>L UCF-G 6GE-34Y F13</t>
  </si>
  <si>
    <t>ССB7V56 6FE-44Y</t>
  </si>
  <si>
    <t>ССB7V56 6FE-44Y ZN</t>
  </si>
  <si>
    <t>L UCF-G 6FE-44Y F13</t>
  </si>
  <si>
    <t>Среднетемпературные агрегаты Bitzer</t>
  </si>
  <si>
    <t>CCB2SG46 4FES-5Y</t>
  </si>
  <si>
    <t>ССB6R45 4FES-5Y ZN</t>
  </si>
  <si>
    <t>M UCF-G 4FES-5Y F4</t>
  </si>
  <si>
    <t>CCB3SG35 4EES-6Y</t>
  </si>
  <si>
    <t>ССB6R46 4EES-6Y ZN</t>
  </si>
  <si>
    <t>M UCF-G 4EES-6Y F4</t>
  </si>
  <si>
    <t>ССB6R36 4DES-7Y</t>
  </si>
  <si>
    <t>ССB6R46 4DES-7Y ZN</t>
  </si>
  <si>
    <t>M UCF-G 4DES-7Y F4</t>
  </si>
  <si>
    <t>ССB6R46 4CES-9Y</t>
  </si>
  <si>
    <t>ССB6R46 4CES-9Y ZN</t>
  </si>
  <si>
    <t>M UCF-G 4CES-9Y F4</t>
  </si>
  <si>
    <t>ССB6R46 4TES-12Y</t>
  </si>
  <si>
    <t>ССB6V46 4TES-12Y ZN</t>
  </si>
  <si>
    <t>M UCF-G 4TES-12Y F4</t>
  </si>
  <si>
    <t>ССB6V46 4NES-20Y</t>
  </si>
  <si>
    <t>ССB7V36 4NES-20Y ZN</t>
  </si>
  <si>
    <t>M UCF-G 4NES-20Y F4</t>
  </si>
  <si>
    <t>ССB6V46 4JE-22Y</t>
  </si>
  <si>
    <t>ССB7V36 4JE-22Y ZN</t>
  </si>
  <si>
    <t>M UCF-G 4JE-22Y F13</t>
  </si>
  <si>
    <t>B1-2x118</t>
  </si>
  <si>
    <t>ССB6V46R 4HE-25Y</t>
  </si>
  <si>
    <t>ССB7V46 4HE-25Y ZN</t>
  </si>
  <si>
    <t>M UCF-G 4HE-25Y F13</t>
  </si>
  <si>
    <t>ССB6V46R 4GE-30Y</t>
  </si>
  <si>
    <t>ССB7V56 4GE-30Y ZN</t>
  </si>
  <si>
    <t>M UCF-G 4GE-30Y F13</t>
  </si>
  <si>
    <t>ССB7V56 4FE-35Y</t>
  </si>
  <si>
    <t>ССB8V56 4FE-35Y ZN</t>
  </si>
  <si>
    <t>M UCF-G 4FE-35Y F13</t>
  </si>
  <si>
    <t>ССB7V56R 6GE-40Y</t>
  </si>
  <si>
    <t>ССB8V56 6GE-40Y ZN</t>
  </si>
  <si>
    <t>M UCF-G 6GE-40Y F13</t>
  </si>
  <si>
    <t>ССB7V56R 6FE-50Y</t>
  </si>
  <si>
    <t>M UCF-G 6FE-50Y F13</t>
  </si>
  <si>
    <t>Высокотемпературные Bitzer</t>
  </si>
  <si>
    <t>CCB3SG35 4FES-5Y</t>
  </si>
  <si>
    <t>ССB6R46 4EES-6Y</t>
  </si>
  <si>
    <t>ССB6R46 4DES-7Y</t>
  </si>
  <si>
    <t>ССB6V46 4CES-9Y</t>
  </si>
  <si>
    <t>ССB6V46 4TES-12Y</t>
  </si>
  <si>
    <t>ССB6V46R 4NES-20Y</t>
  </si>
  <si>
    <t>ССB6V46R 4JE-22Y</t>
  </si>
  <si>
    <t>ССB7V56 4HE-25Y</t>
  </si>
  <si>
    <t>ССB7V56 4GE-30Y</t>
  </si>
  <si>
    <t>ССB8V56R 6FE-50Y</t>
  </si>
  <si>
    <t>Полугерметичный поршневой компрессор, реле давления и вибровставки на линиях всасывания и нагнетания, подогрев картера, РКС на компрессор V, Z и от 4JE... ;</t>
  </si>
  <si>
    <t>Линия всасывания: всасывающий трубопровод, теплоизоляция, фильтр-очиститель, запорный вентель;</t>
  </si>
  <si>
    <t>Щит управления с силовой частью;</t>
  </si>
  <si>
    <t>Регулировка давления конденсации: обратный клапан; реле давления.</t>
  </si>
  <si>
    <t>Опция В1 - Регулировка давления на линии нагнетания ( KVR+NRD, либо пилотный вентиль)</t>
  </si>
  <si>
    <t>Опция В2  - Регулировка давления конденсации на жидкостной линии ( KVR+NRD, либо пилотный вентиль)</t>
  </si>
  <si>
    <t>Опция INV - преобразователь частоты</t>
  </si>
  <si>
    <t xml:space="preserve">Установка регулировки оборотов вентилятора (фазорезка) </t>
  </si>
  <si>
    <t>Установка СС</t>
  </si>
  <si>
    <t>Установка CRII для битцера</t>
  </si>
  <si>
    <t xml:space="preserve">Опция В1
 </t>
  </si>
  <si>
    <t>Опция Z…</t>
  </si>
  <si>
    <t>Модель с обычным уровнем шума</t>
  </si>
  <si>
    <t>Модель
с пониженным уровнем шума
(обклейка двумя слоями шумо- виброизоляции). Установка 8-ми полюсного вентилятора европейского производства.</t>
  </si>
  <si>
    <t>фото внешний вид</t>
  </si>
  <si>
    <t>фото габариты</t>
  </si>
  <si>
    <t>2 компрессора</t>
  </si>
  <si>
    <t>Среднетемпературные агрегаты</t>
  </si>
  <si>
    <t>ССB6R45 2xFH4538z</t>
  </si>
  <si>
    <t>ССB6R45 2xFH4538 ZN</t>
  </si>
  <si>
    <t>ССB6R45 2xFH4544z</t>
  </si>
  <si>
    <t>ССB6R45 2xFH4544ZN</t>
  </si>
  <si>
    <t>ССB6R45 2xTAG4553z</t>
  </si>
  <si>
    <t>ССB6R45 2xTAG4553 ZN</t>
  </si>
  <si>
    <t>ССB6R45 2xTAG4561z</t>
  </si>
  <si>
    <t>ССB6R45 2xTAG4561 ZN</t>
  </si>
  <si>
    <t>ССB6R46 2xTAG4568z</t>
  </si>
  <si>
    <t>ССB6R46 2xTAG4568 ZN</t>
  </si>
  <si>
    <t>ССB6R46 2xTAG4573z</t>
  </si>
  <si>
    <t>ССB6R46 2xTAG4573 ZN</t>
  </si>
  <si>
    <t>ССB6R46 2xTAG4581z</t>
  </si>
  <si>
    <t>ССB6R46 2xTAG4581 ZN</t>
  </si>
  <si>
    <t>Низкотемпературные агрегаты</t>
  </si>
  <si>
    <t>ССB6R45 2xFH2480z</t>
  </si>
  <si>
    <t>ССB6R45 2xFH2480 ZN</t>
  </si>
  <si>
    <t>ССB6R45 2xFH2511z</t>
  </si>
  <si>
    <t>ССB6R45 2xFH2511 ZN</t>
  </si>
  <si>
    <t>ССB6R45 2xTAG2516z</t>
  </si>
  <si>
    <t>ССB6R45 2xTAG2516 ZN</t>
  </si>
  <si>
    <t>ССB6R45 2xTAG2522z</t>
  </si>
  <si>
    <t>ССB6R45 2xTAG2522 ZN</t>
  </si>
  <si>
    <t>ССB6R45 2xTAG2525z</t>
  </si>
  <si>
    <t>ССB6R45 2xTAG2525 ZN</t>
  </si>
  <si>
    <t>3 компрессора</t>
  </si>
  <si>
    <t>C</t>
  </si>
  <si>
    <t>ССB6R45 3xFH4538z</t>
  </si>
  <si>
    <t>ССB6R45 3xFH4538 ZN</t>
  </si>
  <si>
    <t>ССB6R45 3xFH4544z</t>
  </si>
  <si>
    <t>ССB6R46 3xFH4544 ZN</t>
  </si>
  <si>
    <t>ССB6R45 3xTAG4553z</t>
  </si>
  <si>
    <t>ССB6R46 3xTAG4553 ZN</t>
  </si>
  <si>
    <t>ССB6R45 3xTAG4561z</t>
  </si>
  <si>
    <t>ССB6V46 3xTAG4561 ZN</t>
  </si>
  <si>
    <t>ССB6R46 3xTAG4568z</t>
  </si>
  <si>
    <t>ССB6V46 3xTAG4568 ZN</t>
  </si>
  <si>
    <t>ССB6V46 3xTAG4573z</t>
  </si>
  <si>
    <t>ССB6V46 3xTAG4573 ZN</t>
  </si>
  <si>
    <t>ССB6V46 3xTAG4581z</t>
  </si>
  <si>
    <t>ССB6V46 3xTAG4581 ZN</t>
  </si>
  <si>
    <t>ССB6R45 3xFH2480z</t>
  </si>
  <si>
    <t>ССB6R45 3xFH2480 ZN</t>
  </si>
  <si>
    <t>ССB6R45 3xFH2511z</t>
  </si>
  <si>
    <t>ССB6R45 3xFH2511 ZN</t>
  </si>
  <si>
    <t>ССB6R45 3xTAG2516z</t>
  </si>
  <si>
    <t>ССB6R45 3xTAG2516 ZN</t>
  </si>
  <si>
    <t>ССB6R45 3xTAG2522z</t>
  </si>
  <si>
    <t>ССB6R46 3xTAG2522 ZN</t>
  </si>
  <si>
    <t>ССB6R45 3xTAG2525z</t>
  </si>
  <si>
    <t>ССB6R46 3xTAG2525 ZN</t>
  </si>
  <si>
    <t>4 компрессора</t>
  </si>
  <si>
    <t>ССB7V35 4xFH4538z</t>
  </si>
  <si>
    <t>ССB7V35 4xFH4538 ZN</t>
  </si>
  <si>
    <t>ССB7V35 4xFH4544z</t>
  </si>
  <si>
    <t>ССB7V35 4xFH4544ZN</t>
  </si>
  <si>
    <t>ССB7V35 4xTAG4553z</t>
  </si>
  <si>
    <t>ССB7V35 4xTAG4553 ZN</t>
  </si>
  <si>
    <t>ССB7V35 4xTAG4561z</t>
  </si>
  <si>
    <t>ССB7V36 4xTAG4561 ZN</t>
  </si>
  <si>
    <t>ССB7V36 4xTAG4568z</t>
  </si>
  <si>
    <t>ССB7V36 4xTAG4568 ZN</t>
  </si>
  <si>
    <t>ССB7V36 4xTAG4573z</t>
  </si>
  <si>
    <t>ССB7V36 4xTAG4573 ZN</t>
  </si>
  <si>
    <t>ССB7V36 4xTAG4581z</t>
  </si>
  <si>
    <t>ССB7V46 4xTAG4581 ZN</t>
  </si>
  <si>
    <t>ССB7V35 4xFH2480z</t>
  </si>
  <si>
    <t>ССB7V35 4xFH2480 ZN</t>
  </si>
  <si>
    <t>ССB7V35 4xFH2511z</t>
  </si>
  <si>
    <t>ССB7V35 4xFH2511 ZN</t>
  </si>
  <si>
    <t>ССB7V35 4xTAG2516z</t>
  </si>
  <si>
    <t>ССB7V35 4xTAG2516 ZN</t>
  </si>
  <si>
    <t>ССB7V35 4xTAG2522z</t>
  </si>
  <si>
    <t>ССB7V35 4xTAG2522 ZN</t>
  </si>
  <si>
    <t>** производительность конденсатора указана на R-404a, при DT=15К при температуре окружающей среды 25С, DT=13k при температуре окружающей среды 32С,  DT=10k при температуре окружающей среды 40С.</t>
  </si>
  <si>
    <t>Поршневые герметичные компрессоры, запорные вентили, вибровставки и реле давления на линиях всасывания и нагнетания, обратный клапан, подогрев картера на каждый компрессор;</t>
  </si>
  <si>
    <t>Линия всасывания: всасывающий трубопровод, коллектор с функцией отделителя жидкости на 3-х и 4-х компрессорных агрегатах,  фильтр-очиститель, теплоизоляция, запорный вентиль;</t>
  </si>
  <si>
    <t>Линия нагнетания: трубопровод нагнетания, коллектор;</t>
  </si>
  <si>
    <t>Ресивер хладагента с запорными вентилями, предохранительным клапаном, обратным клапаном ;</t>
  </si>
  <si>
    <t>Система масловозврата: моноблочный маслоотделитель-маслянный ресивер, либо маслоотделитель и маслянный ресивер по отдельности, масляный фильтр, запорный вентиль и электронный регулятор уровня масла на каждый компрессор, дифференциальный клапан (если без моноблочного МО-МР), масляный коллектор;</t>
  </si>
  <si>
    <t>Щит управления с контроллером и силовой частью;</t>
  </si>
  <si>
    <t>Окрашенный корпус с батареей конденсатора и вентилятором (одним или несколькоми);</t>
  </si>
  <si>
    <t>Паспорт с вложенными электро и гидросхемами. Инструкция по эксплуатации.</t>
  </si>
  <si>
    <t>Опции :</t>
  </si>
  <si>
    <t>Опция В - Регулировка давления на линии нагнетания (KVR+NRD, либо пилотный вентиль);</t>
  </si>
  <si>
    <t>Опция В1  - Регулировка давления конденсации на жидкостной линии (KVR+NRD, либо пилотный вентиль);</t>
  </si>
  <si>
    <t>Опция E - Отделитель жидкости для 2-х компрессорных агрегатов;</t>
  </si>
  <si>
    <t>Опция RT - Реле времени от короткого пуска компрессора;</t>
  </si>
  <si>
    <t>Опция Z1 - Подогрев ресивера, Z2 - подогрев маслоотделителя, Z3 - подогрев отделителя жидкости;</t>
  </si>
  <si>
    <t>Опция М - Манометры на линии всасывания и нагнетания;</t>
  </si>
  <si>
    <t xml:space="preserve"> INV - преобразователь частоты</t>
  </si>
  <si>
    <t>Замена контроллера</t>
  </si>
  <si>
    <t>Модель с пониженным уровнем шума. 
Обклейка двумя слоями шумои виброизоляции. Установка 8-ми полюсного вентилятора европейского производства.</t>
  </si>
  <si>
    <t>ССB6R45 2хZB15</t>
  </si>
  <si>
    <t>ССB6R45 2хZB15 ZN</t>
  </si>
  <si>
    <t>M UCF-S-ZB15 F2</t>
  </si>
  <si>
    <t>ССB6R45 2хZB19</t>
  </si>
  <si>
    <t>ССB6R45 2хZB19 ZN</t>
  </si>
  <si>
    <t>M UCF-S-ZB19 F2</t>
  </si>
  <si>
    <t>ССB6R45 2хZB21</t>
  </si>
  <si>
    <t>ССB6R45 2хZB21 ZN</t>
  </si>
  <si>
    <t>M UCF-S-ZB21 F2</t>
  </si>
  <si>
    <t>ССB6R45 2хZB26</t>
  </si>
  <si>
    <t>ССB6R45 2хZB26 ZN</t>
  </si>
  <si>
    <t>ССB6R45 2хZB29</t>
  </si>
  <si>
    <t>ССB6R46 2хZB29 ZN</t>
  </si>
  <si>
    <t>ССB6R46 2хZB38</t>
  </si>
  <si>
    <t>ССB6R46 2хZB38 ZN</t>
  </si>
  <si>
    <t>ССB6V46 2хZB45</t>
  </si>
  <si>
    <t>ССB6V46 2хZB45 ZN</t>
  </si>
  <si>
    <t>ССB6V46 2хZB48</t>
  </si>
  <si>
    <t>ССB6V46 2хZB48 ZN</t>
  </si>
  <si>
    <t>ССB6V46 2хZB57</t>
  </si>
  <si>
    <t>ССB6V46 2хZB57 ZN</t>
  </si>
  <si>
    <t>ССB6V46 2хZB66</t>
  </si>
  <si>
    <t>ССB7V36 2хZB66 ZN</t>
  </si>
  <si>
    <t>ССB6V46R 2хZB76</t>
  </si>
  <si>
    <t>ССB7V46 2хZB76 ZN</t>
  </si>
  <si>
    <t>ССB6V46R 2хZB95</t>
  </si>
  <si>
    <t>ССB7V56 2хZB95 ZN</t>
  </si>
  <si>
    <t>ССB7V56 2хZB114</t>
  </si>
  <si>
    <t>ССB8V56 2хZB114 ZN</t>
  </si>
  <si>
    <t>Среднетемпературные агрегаты с цифровым управлением производительности</t>
  </si>
  <si>
    <t>ССB6R45 ZB21/ZBD21</t>
  </si>
  <si>
    <t>ССB6R45 ZB21/ZBD21 ZN</t>
  </si>
  <si>
    <t>ССB6R45 ZB29/ZBD29-D</t>
  </si>
  <si>
    <t>ССB6RV46 ZB29/ZBD29 ZN</t>
  </si>
  <si>
    <t>ССBR46 ZB38/ZBD38-D</t>
  </si>
  <si>
    <t>ССB6R46 ZB38/ZBD38 ZN</t>
  </si>
  <si>
    <t>ССBR46 ZB45/ZBD45-D</t>
  </si>
  <si>
    <t>ССB6V46 ZB45/ZBD45 ZN</t>
  </si>
  <si>
    <t>ССB6V46 ZB57/ZBD57-D</t>
  </si>
  <si>
    <t>ССB6V46 ZB57/ZBD57 ZN</t>
  </si>
  <si>
    <t>ССB6V46R ZB76/ZBD76-D</t>
  </si>
  <si>
    <t>ССB7V46 ZB76/ZBD76 ZN</t>
  </si>
  <si>
    <t>ССB7V56 ZB114/ZBD114</t>
  </si>
  <si>
    <t>ССB8V56 ZB114/ZBD114 ZN</t>
  </si>
  <si>
    <t>ССB6R45 2xZF09</t>
  </si>
  <si>
    <t>ССB6R45 2xZF09 ZN</t>
  </si>
  <si>
    <t>L UCF-S-ZF09 F2</t>
  </si>
  <si>
    <t>ССB6R45 2xZF11</t>
  </si>
  <si>
    <t>ССB6R45 2xZF11 ZN</t>
  </si>
  <si>
    <t>ССB6R45 2хZF13</t>
  </si>
  <si>
    <t>ССB6R45 2хZF13 ZN</t>
  </si>
  <si>
    <t>ССB6R45 2xZF15</t>
  </si>
  <si>
    <t>ССB6R45 2xZF15 ZN</t>
  </si>
  <si>
    <t>ССB6R45 2хZF18</t>
  </si>
  <si>
    <t>ССB6R46 2хZF18 ZN</t>
  </si>
  <si>
    <t>ССBR45 2xZF25</t>
  </si>
  <si>
    <t>ССB6R46 2xZF25 ZN</t>
  </si>
  <si>
    <t>ССB6V46 2xZF34</t>
  </si>
  <si>
    <t>ССB6V46 2xZF34 ZN</t>
  </si>
  <si>
    <t>ССB6V46 2xZF41</t>
  </si>
  <si>
    <t>ССB6V46 2xZF41 ZN</t>
  </si>
  <si>
    <t>ССB6V46 2xZF49</t>
  </si>
  <si>
    <t>ССB7V36 2xZF49 ZN</t>
  </si>
  <si>
    <t>С</t>
  </si>
  <si>
    <t>ССB6R45 3хZB15</t>
  </si>
  <si>
    <t>ССB6R45 3хZB15 ZN</t>
  </si>
  <si>
    <t>ССB6R45 3хZB19</t>
  </si>
  <si>
    <t>ССB6R45 3хZB19 ZN</t>
  </si>
  <si>
    <t>ССB6R45 3хZB21</t>
  </si>
  <si>
    <t>ССB6R46 3хZB21 ZN</t>
  </si>
  <si>
    <t>ССBR45 3хZB26</t>
  </si>
  <si>
    <t>ССB6R46 3хZB26 ZN</t>
  </si>
  <si>
    <t>ССBR45 3хZB29</t>
  </si>
  <si>
    <t>ССB6R46 3хZB29 ZN</t>
  </si>
  <si>
    <t>ССB6V46 3хZB38</t>
  </si>
  <si>
    <t>ССB6V46 3хZB38 ZN</t>
  </si>
  <si>
    <t>ССB6V46 3хZB45</t>
  </si>
  <si>
    <t xml:space="preserve">ССB7V36 3хZB45 ZN </t>
  </si>
  <si>
    <t>ССB6V46 3хZB48</t>
  </si>
  <si>
    <t>ССB7V46 3хZB48 ZN</t>
  </si>
  <si>
    <t>ССB6V46R 3хZB57</t>
  </si>
  <si>
    <t>ССB7V46 3хZB57 ZN</t>
  </si>
  <si>
    <t>ССB7V56 3хZB66</t>
  </si>
  <si>
    <t>ССB7V56 3хZB66 ZN</t>
  </si>
  <si>
    <t>ССB7V56 3хZB76</t>
  </si>
  <si>
    <t>ССB8V56 3хZB76 ZN</t>
  </si>
  <si>
    <t>ССB7V56R 3хZB95</t>
  </si>
  <si>
    <t>ССB7V56R 3хZB114</t>
  </si>
  <si>
    <t>ССB6R45 2хZB21/ZBD21</t>
  </si>
  <si>
    <t>ССB6R46 2хZB21/ZBD21 ZN</t>
  </si>
  <si>
    <t>ССB6V46 2хZB29/ZBD29</t>
  </si>
  <si>
    <t>ССB6R46 2хZB29/ZBD29 ZN</t>
  </si>
  <si>
    <t>ССB6V46 2хZB38/ZBD38</t>
  </si>
  <si>
    <t>ССB6V46 2хZB38/ZBD38 ZN</t>
  </si>
  <si>
    <t>ССB6V46 2хZB45/ZBD45</t>
  </si>
  <si>
    <t>ССB7V36 2хZB45/ZBD45 ZN</t>
  </si>
  <si>
    <t>ССB6V46R 2хZB57/ZBD57</t>
  </si>
  <si>
    <t>ССB8V55 2хZB57/ZBD57 ZN</t>
  </si>
  <si>
    <t>ССB7V56 2хZB76/ZBD76</t>
  </si>
  <si>
    <t>ССB8V56 2хZB76/ZBD76 ZN</t>
  </si>
  <si>
    <t>ССB6R45 3хZF09</t>
  </si>
  <si>
    <t>ССB6R45 3хZF09 ZN</t>
  </si>
  <si>
    <t>ССB6R45 3хZF11</t>
  </si>
  <si>
    <t>ССB6R45 3хZF11 ZN</t>
  </si>
  <si>
    <t>ССB6R45 3хZF13</t>
  </si>
  <si>
    <t>ССB6R46 3хZF13 ZN</t>
  </si>
  <si>
    <t>ССB6R45 3хZF15</t>
  </si>
  <si>
    <t>ССB6R46 3хZF15 ZN</t>
  </si>
  <si>
    <t>ССB6R46 3хZF18</t>
  </si>
  <si>
    <t>ССB6V46 3хZF18 ZN</t>
  </si>
  <si>
    <t>ССB6V46 3xZF25</t>
  </si>
  <si>
    <t>ССB6V46 3xZF25 ZN</t>
  </si>
  <si>
    <t>ССB6V46 3xZF34</t>
  </si>
  <si>
    <t>ССB7V36 3xZF34 ZN</t>
  </si>
  <si>
    <t>ССB6V46R 3xZF41</t>
  </si>
  <si>
    <t>ССB7V56 3xZF41 ZN</t>
  </si>
  <si>
    <t>ССB7V56 3xZF49</t>
  </si>
  <si>
    <t>ССB7V56 3xZF49 ZN</t>
  </si>
  <si>
    <t>ССB7V35 4хZB15</t>
  </si>
  <si>
    <t>ССB7V35 4хZB15 ZN</t>
  </si>
  <si>
    <t>ССB7V35 4хZB19</t>
  </si>
  <si>
    <t>ССB7V35 4хZB19 ZN</t>
  </si>
  <si>
    <t>ССB7V35 4хZB21</t>
  </si>
  <si>
    <t>ССB7V35 4хZB21 ZN</t>
  </si>
  <si>
    <t>ССB7V35 4хZB26</t>
  </si>
  <si>
    <t>ССB7V35 4хZB26 ZN</t>
  </si>
  <si>
    <t>ССB7V35 4хZB29</t>
  </si>
  <si>
    <t>ССB7V36 4хZB29 ZN</t>
  </si>
  <si>
    <t>ССB7V35 4хZB38</t>
  </si>
  <si>
    <t>ССB7V36 4хZB38 ZN</t>
  </si>
  <si>
    <t>ССB7V36 4хZB45</t>
  </si>
  <si>
    <t>ССB7V56 4хZB45 ZN</t>
  </si>
  <si>
    <t>ССB7V56 4хZB48</t>
  </si>
  <si>
    <t>ССB7V56 4хZB48 ZN</t>
  </si>
  <si>
    <t>ССB7V56 4хZB57</t>
  </si>
  <si>
    <t>ССB8V56 4хZB57 ZN</t>
  </si>
  <si>
    <t>ССB7V46R 4хZB66</t>
  </si>
  <si>
    <t>ССB8V56 4хZB66 ZN</t>
  </si>
  <si>
    <t>ССB7V56R 4хZB76</t>
  </si>
  <si>
    <t>B1PC-218</t>
  </si>
  <si>
    <t>ССB8V56R 4хZB95</t>
  </si>
  <si>
    <t>ССB8V56R 4хZB114</t>
  </si>
  <si>
    <t>ССB7V35 3хZB21/ZBD21</t>
  </si>
  <si>
    <t>ССB7V35 3хZB21/ZBD21 ZN</t>
  </si>
  <si>
    <t>ССB7V35 3хZB29/ZBD29</t>
  </si>
  <si>
    <t>ССB7V36 3хZB29/ZBD29 ZN</t>
  </si>
  <si>
    <t>ССB7V35 3хZB38/ZBD38</t>
  </si>
  <si>
    <t>ССB7V36 3хZB38/ZBD38 ZN</t>
  </si>
  <si>
    <t>ССB7V36 3хZB45/ZBD45</t>
  </si>
  <si>
    <t>ССB7V56 3хZB45/ZBD45 ZN</t>
  </si>
  <si>
    <t>ССB7V56 3хZB57/ZBD57</t>
  </si>
  <si>
    <t>ССB8V56 3хZB57/ZBD57 ZN</t>
  </si>
  <si>
    <t>ССB7V56R 3хZB76/ZBD76</t>
  </si>
  <si>
    <t>ССB7V35 4хZF09</t>
  </si>
  <si>
    <t>ССB7V35 4хZF09 ZN</t>
  </si>
  <si>
    <t>ССB7V35 4хZF11</t>
  </si>
  <si>
    <t>ССB7V35 4хZF11 ZN</t>
  </si>
  <si>
    <t>ССB7V35 4хZF13</t>
  </si>
  <si>
    <t>ССB7V35 4хZF13 ZN</t>
  </si>
  <si>
    <t>ССB7V35 4хZF15</t>
  </si>
  <si>
    <t xml:space="preserve">ССB7V35 4хZF15 ZN </t>
  </si>
  <si>
    <t>ССB7V35 4хZF18</t>
  </si>
  <si>
    <t>ССB7V36 4хZF18 ZN</t>
  </si>
  <si>
    <t>ССB7V36 4xZF25</t>
  </si>
  <si>
    <t>ССB7V36 4xZF25 ZN</t>
  </si>
  <si>
    <t>ССB7V56 4xZF34</t>
  </si>
  <si>
    <t>ССB7V56 4xZF34 ZN</t>
  </si>
  <si>
    <t>ССB7V56 4xZF41</t>
  </si>
  <si>
    <t>ССB8V56 4xZF41 ZN</t>
  </si>
  <si>
    <t>ССB7V56R 4xZF49</t>
  </si>
  <si>
    <t>**Производительность конденсатора указана на R-404a, при DT=15k при температуре окружающей среды 25С, DT=13k при температуре окружающей среды 32С,  DT=10k при температуре окружающей среды 40С.</t>
  </si>
  <si>
    <t>Спиральные герметичные компрессоры, запорные вентили, вибровставки и реле давления на линиях всасывания и нагнетания, обратный клапан подогрев картера на каждый компрессор;</t>
  </si>
  <si>
    <t>Ресивер хладагента с запорными вентилями, предохранительным клапаном, обратным клапаном;</t>
  </si>
  <si>
    <t>Система масловозврата: моноблочный маслоотделитель-масляный ресивер, либо маслоотделитель и масляный ресивер по отдельности, масляный фильтр, запорный вентиль и электронный регулятор уровня масла на каждый компрессор, дифференциальный клапан (если без моноблочного МО-МР), масляный коллектор;</t>
  </si>
  <si>
    <t>Окрашенный корпус с батареей конденсатора и вентилятором (Одним или несколькими);</t>
  </si>
  <si>
    <t>Паспорт с вложенными электро- и гидросхемами. Инструкция по эксплуатации.</t>
  </si>
  <si>
    <t>Опция В1 - Регулировка давления на линии нагнетания (KVR+NRD, либо пилотный вентиль);</t>
  </si>
  <si>
    <t>Опция В2  - Регулировка давления конденсации на жидкостной линии (KVR+NRD, либо пилотный вентиль);</t>
  </si>
  <si>
    <r>
      <rPr>
        <sz val="11"/>
        <color rgb="FF000000"/>
        <rFont val="Arial"/>
        <family val="2"/>
        <charset val="204"/>
      </rPr>
      <t>t</t>
    </r>
    <r>
      <rPr>
        <vertAlign val="subscript"/>
        <sz val="11"/>
        <color rgb="FF000000"/>
        <rFont val="Arial"/>
        <family val="2"/>
        <charset val="204"/>
      </rPr>
      <t>0↑</t>
    </r>
  </si>
  <si>
    <r>
      <rPr>
        <sz val="11"/>
        <color rgb="FF000000"/>
        <rFont val="Arial"/>
        <family val="2"/>
        <charset val="204"/>
      </rPr>
      <t>t</t>
    </r>
    <r>
      <rPr>
        <vertAlign val="subscript"/>
        <sz val="11"/>
        <color rgb="FF000000"/>
        <rFont val="Arial"/>
        <family val="2"/>
        <charset val="204"/>
      </rPr>
      <t>0↓</t>
    </r>
  </si>
  <si>
    <t>Тк↑</t>
  </si>
  <si>
    <t>Тк↓</t>
  </si>
  <si>
    <t>Картинка</t>
  </si>
  <si>
    <t>Цена</t>
  </si>
  <si>
    <t>количество компрессоров</t>
  </si>
  <si>
    <t>стандартное описание</t>
  </si>
  <si>
    <t>цена</t>
  </si>
  <si>
    <t>Model</t>
  </si>
  <si>
    <t>C0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</si>
  <si>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</si>
  <si>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</si>
  <si>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</si>
  <si>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</si>
  <si>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</si>
  <si>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</si>
  <si>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</si>
  <si>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</si>
  <si>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</si>
  <si>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</si>
  <si>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</si>
  <si>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</si>
  <si>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</si>
  <si>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</si>
  <si>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</si>
  <si>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</si>
  <si>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</si>
  <si>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</si>
  <si>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</si>
  <si>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ССB6R45 2xYM34E1G</t>
  </si>
  <si>
    <t>ССB6R45 2xYM34E1G ZN</t>
  </si>
  <si>
    <t>UCF-S-YM34E1G F2</t>
  </si>
  <si>
    <t>ССB6R45 2xYM43E1G</t>
  </si>
  <si>
    <t>ССB6R45 2xYM43E1G ZN</t>
  </si>
  <si>
    <t>UCF-S-YM43E1G F2</t>
  </si>
  <si>
    <t>ССB6R45 2xYM49E1G</t>
  </si>
  <si>
    <t>ССB6R45 2xYM49E1G ZN</t>
  </si>
  <si>
    <t>UCF-S-YM49E1G F2</t>
  </si>
  <si>
    <t>ССB6R45 2xYM70E1G</t>
  </si>
  <si>
    <t>ССB6R46 2xYM70E1G ZN</t>
  </si>
  <si>
    <t>UCF-S-YM70E1G F2</t>
  </si>
  <si>
    <t>ССB6R46 2xYM86E1G</t>
  </si>
  <si>
    <t>ССB6R46 2xYM86E1G ZN</t>
  </si>
  <si>
    <t>UCF-S-YM86E1G F2</t>
  </si>
  <si>
    <t>ССB6R46 2xYM102E1G</t>
  </si>
  <si>
    <t>ССB6V46 2xYM102E1G ZN</t>
  </si>
  <si>
    <t>UCF-S-YM102E1G F2</t>
  </si>
  <si>
    <t>ССB6V46 2xYM132E1G</t>
  </si>
  <si>
    <t>ССB6V46 2xYM132E1G ZN</t>
  </si>
  <si>
    <t>UCF-S-YM132E1G F2</t>
  </si>
  <si>
    <t>ССB6V46R 2xYM182E1G</t>
  </si>
  <si>
    <t>ССB7V46 2xYM182E1G ZN</t>
  </si>
  <si>
    <t>UCF-S-YM182E1G F2</t>
  </si>
  <si>
    <t>ССB6V46R 2xYM210E1G</t>
  </si>
  <si>
    <t>ССB7V56 2xYM210E1G ZN</t>
  </si>
  <si>
    <t>UCF-S-YM210E1G F2</t>
  </si>
  <si>
    <t>ССB6R45 2хYF20E1G</t>
  </si>
  <si>
    <t>ССB6R45 2хYF20E1G ZN</t>
  </si>
  <si>
    <t>UCF-S-YF20E1G F2</t>
  </si>
  <si>
    <t>ССB6R45 2хYF29E1G</t>
  </si>
  <si>
    <t>ССB6R45 2хYF29E1G ZN</t>
  </si>
  <si>
    <t>UCF-S-YF29E1G F2</t>
  </si>
  <si>
    <t>ССB6R45 2хYF35E1G</t>
  </si>
  <si>
    <t>ССB6R45 2хYF35E1G ZN</t>
  </si>
  <si>
    <t>UCF-S-YF35E1G F2</t>
  </si>
  <si>
    <t>ССB6R45 2хYF41E1G</t>
  </si>
  <si>
    <t>ССB6R46 2хYF41E1G ZN</t>
  </si>
  <si>
    <t>UCF-S-YF41E1G F2</t>
  </si>
  <si>
    <t>ССB6R45 3xYM34E1G</t>
  </si>
  <si>
    <t>ССB6R45 3xYM34E1G ZN</t>
  </si>
  <si>
    <t>ССB6R45 3xYM43E1G</t>
  </si>
  <si>
    <t>ССB6R46 3xYM43E1G ZN</t>
  </si>
  <si>
    <t>ССB6R46 3xYM49E1G</t>
  </si>
  <si>
    <t>ССB6R46 3xYM49E1G ZN</t>
  </si>
  <si>
    <t>ССB6V46 3xYM70E1G</t>
  </si>
  <si>
    <t>ССB6V46 3xYM70E1G ZN</t>
  </si>
  <si>
    <t>ССB6V46 3xYM86E1G</t>
  </si>
  <si>
    <t>ССB6V46 3xYM86E1G ZN</t>
  </si>
  <si>
    <t>ССB6V46 3xYM102E1G</t>
  </si>
  <si>
    <t>ССB7V36 3xYM102E1G ZN</t>
  </si>
  <si>
    <t>ССB6V46R 3xYM132E1G</t>
  </si>
  <si>
    <t>ССB7V56 3xYM132E1G ZN</t>
  </si>
  <si>
    <t>ССB7V56 3xYM182E1G</t>
  </si>
  <si>
    <t>ССB7V56 3xYM182E1G ZN</t>
  </si>
  <si>
    <t>ССB7V46R 3xYM210E1G</t>
  </si>
  <si>
    <t>ССB8V56 3xYM210E1G ZN</t>
  </si>
  <si>
    <t>ССB6R45 3хYF20E1G</t>
  </si>
  <si>
    <t xml:space="preserve">ССB6R46 3хYF20E1G ZN </t>
  </si>
  <si>
    <t>ССB6R45 3хYF29E1G</t>
  </si>
  <si>
    <t>ССB6R46 3хYF29E1G ZN</t>
  </si>
  <si>
    <t>ССB6R46 3хYF35E1G</t>
  </si>
  <si>
    <t>ССB6V46 3хYF35E1G ZN</t>
  </si>
  <si>
    <t>ССB6R46 3хYF41E1G</t>
  </si>
  <si>
    <t>ССB6V46 3хYF41E1G ZN</t>
  </si>
  <si>
    <t>ССB7V35 4xYM34E1G</t>
  </si>
  <si>
    <t>ССB7V35 4xYM34E1G ZN</t>
  </si>
  <si>
    <t>ССB7V35 4xYM43E1G</t>
  </si>
  <si>
    <t>ССB7V35 4xYM43E1G ZN</t>
  </si>
  <si>
    <t>ССB7V35 4xYM49E1G</t>
  </si>
  <si>
    <t xml:space="preserve">ССB7V35 4xYM49E1G ZN </t>
  </si>
  <si>
    <t>ССB7V35 4xYM70E1G</t>
  </si>
  <si>
    <t>ССB7V36 4xYM70E1G ZN</t>
  </si>
  <si>
    <t>ССB7V36 4xYM86E1G</t>
  </si>
  <si>
    <t>ССB7V36 4xYM86E1G ZN</t>
  </si>
  <si>
    <t>ССB7V36 4xYM102E1G</t>
  </si>
  <si>
    <t>ССB7V46 4xYM102E1G ZN</t>
  </si>
  <si>
    <t>ССB7V56 4xYM132E1G</t>
  </si>
  <si>
    <t>ССB7V56 4xYM132E1G ZN</t>
  </si>
  <si>
    <t>ССB7V56R 4xYM182E1G</t>
  </si>
  <si>
    <t>ССB7V56R 4xYM210E1G</t>
  </si>
  <si>
    <t>ССB7V35 4хYF20E1G</t>
  </si>
  <si>
    <t xml:space="preserve">ССB7V35 4хYF20E1G ZN </t>
  </si>
  <si>
    <t>ССB7V35 4хYF29E1G</t>
  </si>
  <si>
    <t>ССB7V35 4хYF29E1G ZN</t>
  </si>
  <si>
    <t>ССB7V35 4хYF35E1G</t>
  </si>
  <si>
    <t>ССB7V35 4хYF35E1G ZN</t>
  </si>
  <si>
    <t>ССB7V36 4хYF41E1G</t>
  </si>
  <si>
    <t>ССB7V36 4хYF41E1G ZN</t>
  </si>
  <si>
    <t>температура конденсации</t>
  </si>
  <si>
    <t>на раме</t>
  </si>
  <si>
    <t>в корпусе</t>
  </si>
  <si>
    <t>Опции</t>
  </si>
  <si>
    <t>Опция В1</t>
  </si>
  <si>
    <t>Опция В2</t>
  </si>
  <si>
    <t>Опция D</t>
  </si>
  <si>
    <t>Опция E</t>
  </si>
  <si>
    <t>Опция G</t>
  </si>
  <si>
    <t>Опция ОС-M</t>
  </si>
  <si>
    <t>Опция ОС-L</t>
  </si>
  <si>
    <t>Опция RT</t>
  </si>
  <si>
    <t>Опция Z</t>
  </si>
  <si>
    <t>Опция CC</t>
  </si>
  <si>
    <t>Опция RSH</t>
  </si>
  <si>
    <t>Опция М</t>
  </si>
  <si>
    <t>масса</t>
  </si>
  <si>
    <r>
      <rPr>
        <sz val="10"/>
        <color rgb="FF000000"/>
        <rFont val="Arial"/>
        <family val="2"/>
        <charset val="204"/>
      </rPr>
      <t>t</t>
    </r>
    <r>
      <rPr>
        <vertAlign val="subscript"/>
        <sz val="10"/>
        <color rgb="FF000000"/>
        <rFont val="Arial"/>
        <family val="2"/>
        <charset val="204"/>
      </rPr>
      <t>0↑</t>
    </r>
  </si>
  <si>
    <r>
      <rPr>
        <sz val="10"/>
        <color rgb="FF000000"/>
        <rFont val="Arial"/>
        <family val="2"/>
        <charset val="204"/>
      </rPr>
      <t>t</t>
    </r>
    <r>
      <rPr>
        <vertAlign val="subscript"/>
        <sz val="10"/>
        <color rgb="FF000000"/>
        <rFont val="Arial"/>
        <family val="2"/>
        <charset val="204"/>
      </rPr>
      <t>0↓</t>
    </r>
  </si>
  <si>
    <t>L UCF-G Q4-25  BX3</t>
  </si>
  <si>
    <t>L UCF-G Q5-28  BX3</t>
  </si>
  <si>
    <t>L UCF-G Q5-33  BX3</t>
  </si>
  <si>
    <t>L UCF-G S8-42  BX3</t>
  </si>
  <si>
    <t>L UCF-G S10-52  BX3</t>
  </si>
  <si>
    <t>L UCF-G S15-56  BX3</t>
  </si>
  <si>
    <t>L UCF-G V15-71 BX4</t>
  </si>
  <si>
    <t>L UCF-G V20-84 BX4</t>
  </si>
  <si>
    <t>L UCF-G V25-93 F13</t>
  </si>
  <si>
    <t>L UCF-G V25-93 BX4</t>
  </si>
  <si>
    <t>L UCF-G V25-103 BX4</t>
  </si>
  <si>
    <t>L UCF-G Z30-126 BX4</t>
  </si>
  <si>
    <t>L UCF-G Z40-154  BX4</t>
  </si>
  <si>
    <t>M UCF-G Q5-25 BX3</t>
  </si>
  <si>
    <t>M UCF-G Q7-28 BX3</t>
  </si>
  <si>
    <t>M UCF-G Q7-33 BX3</t>
  </si>
  <si>
    <t>M UCF-G S12-42 BX3</t>
  </si>
  <si>
    <t>M UCF-G S15-52 BX3</t>
  </si>
  <si>
    <t>M UCF-G S20-56 BX3</t>
  </si>
  <si>
    <t>M UCF-G V25-71 BX4</t>
  </si>
  <si>
    <t>M UCF-G V30-84 BX4</t>
  </si>
  <si>
    <t>M UCF-G V32-93 BX4</t>
  </si>
  <si>
    <t>M UCF-G Z40-126 BX4</t>
  </si>
  <si>
    <t>M UCF-G Z50-154 BX4</t>
  </si>
  <si>
    <t>Полугерметичный поршневой компрессор, реле давления и виброгасители на линиях всасывания и нагнетания, подогрев картера, РКС на компрессоры серии V, Z;</t>
  </si>
  <si>
    <t>Линия всасывания: всасывающий трубопровод, теплоизоляция фильтр-очиститель, запорный вентиль;</t>
  </si>
  <si>
    <t>Окрашенная рама F, либо корпус BX;</t>
  </si>
  <si>
    <t>Регулировка давления конденсации: обратный клапан перед ресивером; реле давления;</t>
  </si>
  <si>
    <t>Опция ОС-L - Контроль уровня жидкости</t>
  </si>
  <si>
    <t>Опция RT - Реле задержки пуска</t>
  </si>
  <si>
    <t>Опция CC и RSH - ступенчатое регулирование производительности:
- 2-х цилиндровые компрессоры серии D - 0% - 50% - 100% (1 RSH)
- 4-х цилиндровые компрессоры серии Q, S, V - 0% - 25% - 50% - 75% - 100% (1 RSH + 1 CC)
- 6-ти цилиндровые компрессоры серии Z -  0% - 16% - 33% - 50% - 66% - 83% - 100% (1 RSH + 2 CC)</t>
  </si>
  <si>
    <t>Опция ВХ… обклейка корпуса шумоизоляционными материалами</t>
  </si>
  <si>
    <t>M UCF-H-CAJ9480Z F1</t>
  </si>
  <si>
    <t>M UCF-H-CAJ9480Z BX1</t>
  </si>
  <si>
    <t>M UCF-H-CAJ9510Z F1</t>
  </si>
  <si>
    <t>M UCF-H-CAJ9510Z BX1</t>
  </si>
  <si>
    <t>M UCF-H-CAJ9513Z F1</t>
  </si>
  <si>
    <t>M UCF-H-CAJ9513Z BX1</t>
  </si>
  <si>
    <t>M UCF-H-CAJ4517Z F1</t>
  </si>
  <si>
    <t>M UCF-H-CAJ4517Z BX1</t>
  </si>
  <si>
    <t>M UCF-H-TAJ4517Z BX1</t>
  </si>
  <si>
    <t>M UCF-H-CAJ4519Z BX1</t>
  </si>
  <si>
    <t>M UCF-H-TAJ4519Z F1</t>
  </si>
  <si>
    <t>M UCF-H-TAJ4519Z BX1</t>
  </si>
  <si>
    <t>M UCF-H-FH4524Z F1</t>
  </si>
  <si>
    <t>M UCF-H-FH4524Z BX1</t>
  </si>
  <si>
    <t>M UCF-H-TFH4524Z F1</t>
  </si>
  <si>
    <t>M UCF-H-FH4532Z F1</t>
  </si>
  <si>
    <t>M UCF-H-FH4532Z BX1</t>
  </si>
  <si>
    <t>M UCF-H-FH4538Z F1</t>
  </si>
  <si>
    <t>M UCF-H-FH4538Z BX1</t>
  </si>
  <si>
    <t>M UCF-H-FH4544Z F1</t>
  </si>
  <si>
    <t>M UCF-H-FH4544Z BX1</t>
  </si>
  <si>
    <t>M UCF-H-TAG4553Z BX1</t>
  </si>
  <si>
    <t>M UCF-H-TAG4561Z BX1</t>
  </si>
  <si>
    <t>M UCF-H-TAG4568Z BX1</t>
  </si>
  <si>
    <t>M UCF-H-TAG4573Z BX1</t>
  </si>
  <si>
    <t>M UCF-H-TAG4581Z BX1</t>
  </si>
  <si>
    <t>L UCF-H-CAJ2446Z F1</t>
  </si>
  <si>
    <t>L UCF-H-CAJ2446Z  BX1</t>
  </si>
  <si>
    <t>L UCF-H-CAJ2464Z F1</t>
  </si>
  <si>
    <t>L UCF-H-CAJ2464Z  BX1</t>
  </si>
  <si>
    <t>L UCF-H-TFH2480Z  BX1</t>
  </si>
  <si>
    <t>L UCF-H-TFH2511Z  BX1</t>
  </si>
  <si>
    <t>L  UCF-H-TAG2516Z  BX1</t>
  </si>
  <si>
    <t>L UCF-H-TAG2522Z  BX1</t>
  </si>
  <si>
    <t>L UCF-H-TAG2525Z  BX1</t>
  </si>
  <si>
    <t>Герметичный поршневой  компрессор, реле давления и вибровставки на линиях всасывания и нагнетания, подогрев картера;</t>
  </si>
  <si>
    <t>Окрашенная рама F либо корпус BX;</t>
  </si>
  <si>
    <t>Регулировка давления конденсации: обратный клапан перед ресивером; реле давления.</t>
  </si>
  <si>
    <t xml:space="preserve"> L UCF-S-YF17E1G F2</t>
  </si>
  <si>
    <t xml:space="preserve"> L UCF-S-YF17E1G BX2</t>
  </si>
  <si>
    <t>UCF-S-YF17E1G F2</t>
  </si>
  <si>
    <t xml:space="preserve"> L UCF-S-YF20E1G F2</t>
  </si>
  <si>
    <t xml:space="preserve"> L UCF-S-YF20E1G BX2</t>
  </si>
  <si>
    <t xml:space="preserve"> L UCF-S-YF29E1G F2</t>
  </si>
  <si>
    <t xml:space="preserve"> L UCF-S-YF29E1G BX2</t>
  </si>
  <si>
    <t xml:space="preserve"> L UCF-S-YF35E1G F2</t>
  </si>
  <si>
    <t xml:space="preserve"> L UCF-S-YF35E1G BX2</t>
  </si>
  <si>
    <t xml:space="preserve"> L UCF-S-YF41E1G F2</t>
  </si>
  <si>
    <t xml:space="preserve"> L UCF-S-YF41E1G BX2</t>
  </si>
  <si>
    <t xml:space="preserve"> L UCF-S-YF56E1G F2</t>
  </si>
  <si>
    <t xml:space="preserve"> L UCF-S-YF56E1G BX2</t>
  </si>
  <si>
    <t>UCF-S-YF56E1G F2</t>
  </si>
  <si>
    <t xml:space="preserve"> L UCF-S-YF72E1G F2</t>
  </si>
  <si>
    <t xml:space="preserve"> L UCF-S-YF72E1G BX2</t>
  </si>
  <si>
    <t>E-138</t>
  </si>
  <si>
    <t>UCF-S-YF72E1G F2</t>
  </si>
  <si>
    <t xml:space="preserve"> L UCF-S-YF80E1G F2</t>
  </si>
  <si>
    <t xml:space="preserve"> L UCF-S-YF80E1G BX2</t>
  </si>
  <si>
    <t>UCF-S-YF80E1G F2</t>
  </si>
  <si>
    <t xml:space="preserve"> M UCF-S-YM34E1G F2</t>
  </si>
  <si>
    <t xml:space="preserve"> M UCF-S-YM34E1G BX2</t>
  </si>
  <si>
    <t xml:space="preserve"> M UCF-S-YM49E1G F2</t>
  </si>
  <si>
    <t xml:space="preserve"> M UCF-S-YM49E1G BX2</t>
  </si>
  <si>
    <t xml:space="preserve"> M UCF-S-YM70E1G F2</t>
  </si>
  <si>
    <t xml:space="preserve"> M UCF-S-YM70E1G BX2</t>
  </si>
  <si>
    <t xml:space="preserve"> M UCF-S-YM86E1G F2</t>
  </si>
  <si>
    <t xml:space="preserve"> M UCF-S-YM86E1G BX2</t>
  </si>
  <si>
    <t xml:space="preserve"> M UCF-S-YM102E1G F2</t>
  </si>
  <si>
    <t xml:space="preserve"> M UCF-S-YM102E1G BX2</t>
  </si>
  <si>
    <t xml:space="preserve"> M UCF-S-YM115E1G F2</t>
  </si>
  <si>
    <t xml:space="preserve"> M UCF-S-YM115E1G BX2</t>
  </si>
  <si>
    <t>UCF-S-YM115E1G F2</t>
  </si>
  <si>
    <t xml:space="preserve"> M UCF-S-YM132E1G F2</t>
  </si>
  <si>
    <t xml:space="preserve"> M UCF-S-YM132E1G BX2</t>
  </si>
  <si>
    <t xml:space="preserve"> M UCF-S-YM158E1G F2</t>
  </si>
  <si>
    <t xml:space="preserve"> M UCF-S-YM158E1G BX2</t>
  </si>
  <si>
    <t>UCF-S-YM158E1G F2</t>
  </si>
  <si>
    <t xml:space="preserve"> M UCF-S-YM182E1G F2</t>
  </si>
  <si>
    <t xml:space="preserve"> M UCF-S-YM182E1G BX2</t>
  </si>
  <si>
    <t xml:space="preserve"> M UCF-S-YM210E1G F2</t>
  </si>
  <si>
    <t xml:space="preserve"> M UCF-S-YM210E1G BX2</t>
  </si>
  <si>
    <t>E-158</t>
  </si>
  <si>
    <t>Герметичный  спиральный  компрессор, реле давления на линиях всасывания и нагнетания, виброгасители, подогрев картера;</t>
  </si>
  <si>
    <t>Регулировка давления конденсации: обратный клапан перед рессивером; реле давления</t>
  </si>
  <si>
    <t>Однокомпрессорные агрегаты на базе компрессоров Copeland Scroll</t>
  </si>
  <si>
    <r>
      <rPr>
        <sz val="9"/>
        <color rgb="FF000000"/>
        <rFont val="Arial"/>
        <family val="2"/>
        <charset val="204"/>
      </rPr>
      <t>t</t>
    </r>
    <r>
      <rPr>
        <vertAlign val="subscript"/>
        <sz val="9"/>
        <color rgb="FF000000"/>
        <rFont val="Arial"/>
        <family val="2"/>
        <charset val="204"/>
      </rPr>
      <t>0↑</t>
    </r>
  </si>
  <si>
    <r>
      <rPr>
        <sz val="9"/>
        <color rgb="FF000000"/>
        <rFont val="Arial"/>
        <family val="2"/>
        <charset val="204"/>
      </rPr>
      <t>t</t>
    </r>
    <r>
      <rPr>
        <vertAlign val="subscript"/>
        <sz val="9"/>
        <color rgb="FF000000"/>
        <rFont val="Arial"/>
        <family val="2"/>
        <charset val="204"/>
      </rPr>
      <t>0↓</t>
    </r>
  </si>
  <si>
    <t>L UCF-S-ZF09 BX2</t>
  </si>
  <si>
    <t>L UCF-S-ZF11 BX2</t>
  </si>
  <si>
    <t>L UCF-S-ZF13 BX2</t>
  </si>
  <si>
    <t>L UCF-S-ZF15 BX2</t>
  </si>
  <si>
    <t>L UCF-S-ZF18 BX2</t>
  </si>
  <si>
    <t>L UCF-S-ZF25 BX2</t>
  </si>
  <si>
    <t>L UCF-S-ZF34 BX2</t>
  </si>
  <si>
    <t>L UCF-S-ZF41 BX2</t>
  </si>
  <si>
    <t>L UCF-S-ZF49 BX2</t>
  </si>
  <si>
    <t>M UCF-S-ZB15 BX2</t>
  </si>
  <si>
    <t>M UCF-S-ZB19 BX2</t>
  </si>
  <si>
    <t>M UCF-S-ZB21BX2</t>
  </si>
  <si>
    <t>M UCF-S-ZB26 BX2</t>
  </si>
  <si>
    <t>M UCF-S-ZB29 BX2</t>
  </si>
  <si>
    <t>M UCF-S-ZB38 BX2</t>
  </si>
  <si>
    <t>M UCF-S-ZB45 BX2</t>
  </si>
  <si>
    <t>M UCF-S-ZB48 BX2</t>
  </si>
  <si>
    <t>M UCF-S-ZB57 BX2</t>
  </si>
  <si>
    <t>M UCF-S-ZB66 BX2</t>
  </si>
  <si>
    <t>M UCF-S-ZB76 BX2</t>
  </si>
  <si>
    <t>M UCF-S-ZB95 BX2</t>
  </si>
  <si>
    <t>M UCF-S-ZB114 BX2</t>
  </si>
  <si>
    <t>M UCF-S-ZBD21  BX2</t>
  </si>
  <si>
    <t>M UCF-S-ZBD29 BX2</t>
  </si>
  <si>
    <t>M UCF-S-ZBD38 BX2</t>
  </si>
  <si>
    <t>M UCF-S-ZBD45 BX2</t>
  </si>
  <si>
    <t>M UCF-S-ZBD57  BX2</t>
  </si>
  <si>
    <t>M UCF-S-ZBD76  BX2</t>
  </si>
  <si>
    <t>Герметичный спиральный компрессор, реле давления на линиях всасывания и нагнетания, виброгасители, подогрев картера;</t>
  </si>
  <si>
    <t>Соленоидный вентиль для регулировки производительности на компрессорах ZBD и ZFD, система вспрыска пара на ZFD</t>
  </si>
  <si>
    <t>Однокомпрессорные агрегаты на базе компрессоров Danfoss Scroll</t>
  </si>
  <si>
    <r>
      <rPr>
        <sz val="10"/>
        <color rgb="FF000000"/>
        <rFont val="Arial"/>
        <family val="2"/>
        <charset val="204"/>
      </rPr>
      <t>t</t>
    </r>
    <r>
      <rPr>
        <vertAlign val="subscript"/>
        <sz val="10"/>
        <color rgb="FF000000"/>
        <rFont val="Arial"/>
        <family val="2"/>
        <charset val="204"/>
      </rPr>
      <t>0</t>
    </r>
    <r>
      <rPr>
        <vertAlign val="subscript"/>
        <sz val="10"/>
        <color rgb="FF000000"/>
        <rFont val="Calibri"/>
        <family val="2"/>
        <charset val="204"/>
      </rPr>
      <t>↑</t>
    </r>
  </si>
  <si>
    <r>
      <rPr>
        <sz val="10"/>
        <color rgb="FF000000"/>
        <rFont val="Arial"/>
        <family val="2"/>
        <charset val="204"/>
      </rPr>
      <t>t</t>
    </r>
    <r>
      <rPr>
        <vertAlign val="subscript"/>
        <sz val="10"/>
        <color rgb="FF000000"/>
        <rFont val="Arial"/>
        <family val="2"/>
        <charset val="204"/>
      </rPr>
      <t>0</t>
    </r>
    <r>
      <rPr>
        <vertAlign val="subscript"/>
        <sz val="10"/>
        <color rgb="FF000000"/>
        <rFont val="Calibri"/>
        <family val="2"/>
        <charset val="204"/>
      </rPr>
      <t>↓</t>
    </r>
  </si>
  <si>
    <r>
      <rPr>
        <sz val="10"/>
        <color rgb="FF000000"/>
        <rFont val="Arial"/>
        <family val="2"/>
        <charset val="204"/>
      </rPr>
      <t>Тк</t>
    </r>
    <r>
      <rPr>
        <sz val="10"/>
        <color rgb="FF000000"/>
        <rFont val="Calibri"/>
        <family val="2"/>
        <charset val="204"/>
      </rPr>
      <t>↑</t>
    </r>
  </si>
  <si>
    <r>
      <rPr>
        <sz val="10"/>
        <color rgb="FF000000"/>
        <rFont val="Arial"/>
        <family val="2"/>
        <charset val="204"/>
      </rPr>
      <t>Тк</t>
    </r>
    <r>
      <rPr>
        <sz val="10"/>
        <color rgb="FF000000"/>
        <rFont val="Calibri"/>
        <family val="2"/>
        <charset val="204"/>
      </rPr>
      <t>↓</t>
    </r>
  </si>
  <si>
    <t>M UCF-S-MLZ21 F2</t>
  </si>
  <si>
    <t>M UCF-S-MLZ021BX2</t>
  </si>
  <si>
    <t>M UCF-S-MLZ26 F2</t>
  </si>
  <si>
    <t>M UCF-S-MLZ026 BX2</t>
  </si>
  <si>
    <t>M UCF-S-MLZ38 F2</t>
  </si>
  <si>
    <t>M UCF-S-MLZ038 BX2</t>
  </si>
  <si>
    <t>M UCF-S-MLZ45 F2</t>
  </si>
  <si>
    <t>M UCF-S-MLZ045 BX2</t>
  </si>
  <si>
    <t>M UCF-S-MLZ48 F2</t>
  </si>
  <si>
    <t>M UCF-S-MLZ048 BX2</t>
  </si>
  <si>
    <t>M UCF-S-MLZ58 F2</t>
  </si>
  <si>
    <t>M UCF-S-MLZ057 BX2</t>
  </si>
  <si>
    <t>M UCF-S-MLZ66 F2</t>
  </si>
  <si>
    <t>M UCF-S-MLZ066 BX2</t>
  </si>
  <si>
    <t>M UCF-S-MLZ76 F2</t>
  </si>
  <si>
    <t>M UCF-S-MLZ076 BX2</t>
  </si>
  <si>
    <t>Линия всасывания: всасывающий трубопровод, теплоизоляция фильтр-очиститель, запорные вентили;</t>
  </si>
  <si>
    <t>Аксессурары:</t>
  </si>
  <si>
    <t>Опция CR2XC35</t>
  </si>
  <si>
    <t>Опция CR2Kp*</t>
  </si>
  <si>
    <t>L UCF-G 4FES-3Y BX3</t>
  </si>
  <si>
    <t xml:space="preserve">L UCF-G 4EES-4Y  BX3 </t>
  </si>
  <si>
    <t>L UCF-G 4DES-5Y  BX3</t>
  </si>
  <si>
    <t>L UCF-G 4CES-6Y  BX3</t>
  </si>
  <si>
    <t>L UCF-G 4TES-9Y  BX3</t>
  </si>
  <si>
    <t>L UCF-G 4NES-14Y BX3</t>
  </si>
  <si>
    <t>L UCF-G 4JE-15Y  BX4</t>
  </si>
  <si>
    <t>L UCF-G 4HE-18Y  BX4</t>
  </si>
  <si>
    <t>L UCF-G 4GE-23Y  BX4</t>
  </si>
  <si>
    <t>L UCF-G 4FE-28Y  BX4</t>
  </si>
  <si>
    <t>L UCF-G 6GE-34Y  BX4</t>
  </si>
  <si>
    <t>L UCF-G 6FE-44Y  BX4</t>
  </si>
  <si>
    <t>M UCF-G 4FES-5Y  BX3</t>
  </si>
  <si>
    <t>M UCF-G 4EES-6Y BX3</t>
  </si>
  <si>
    <t>M UCF-G 4DES-7Y BX3</t>
  </si>
  <si>
    <t>M UCF-G 4CES-9Y BX3</t>
  </si>
  <si>
    <t>M UCF-G 4TES-12Y BX3</t>
  </si>
  <si>
    <t>M UCF-G 4NES-20Y BX3</t>
  </si>
  <si>
    <t>M UCF-G 4JE-22Y  BX4</t>
  </si>
  <si>
    <t>M UCF-G 4HE-25Y  BX4</t>
  </si>
  <si>
    <t>M UCF-G 4GE-30Y  BX4</t>
  </si>
  <si>
    <t>M UCF-G 4FE-35Y  BX4</t>
  </si>
  <si>
    <t>M UCF-G 6GE-40Y  BX4</t>
  </si>
  <si>
    <t>M UCF-G 6FE-50Y  BX4</t>
  </si>
  <si>
    <t>Полугерметичный поршневой компрессор, реле давления и виброгасители на линиях всасывания и нагнетания, подогрев картера, РКС на компрессорах, начиная с 4JE;</t>
  </si>
  <si>
    <t>Регулировка давления конденсации: обратный клапан перед ресивером, реле давления;</t>
  </si>
  <si>
    <t>*Опция CR2Кр - Ступенчатое регулирование производительности:
- 4-х цилиндровые компрессоры серии 4FES-4FE (50% - 100%);
- 6-ти цилиндровые компрессоры серии 6GE-6FE (33% - 66% - 100%);</t>
  </si>
  <si>
    <t>Опция CR2XC35 - Плавное регулирование производительности:
- 4-х цилиндровые компрессоры серии 4FES-4FE (10% - 100%);
- 6-ти цилиндровые компрессоры серии 6GE-6FE (10% - 100%);</t>
  </si>
  <si>
    <t>M UMCF-H-2xFH4538z F4</t>
  </si>
  <si>
    <t xml:space="preserve">M UMCF-H-2xFH4538z BX3 </t>
  </si>
  <si>
    <t>M UMCF-H-2xFH4544z F4</t>
  </si>
  <si>
    <t xml:space="preserve">M UMCF-H-2xFH4544z BX3 </t>
  </si>
  <si>
    <t>M UMCF-H-2xTAG4553z F4</t>
  </si>
  <si>
    <t>M UMCF-H-2xTAG4553z BX3</t>
  </si>
  <si>
    <t>M UMCF-H-2xTAG4561z F4</t>
  </si>
  <si>
    <t>M UMCF-H-2xTAG4561z BX3</t>
  </si>
  <si>
    <t>M UMCF-H-2xTAG4568z F4</t>
  </si>
  <si>
    <t>M UMCF-H-2xTAG4568z BX3</t>
  </si>
  <si>
    <t>M UMCF-H-2xTAG4573z F4</t>
  </si>
  <si>
    <t>M UMCF-H-2xTAG4573z BX3</t>
  </si>
  <si>
    <t>M UMCF-H-2xTAG4581z F4</t>
  </si>
  <si>
    <t>M UMCF-H-2xTAG4581z BX3</t>
  </si>
  <si>
    <t>L UMCF-H-2xTFH2480z F4</t>
  </si>
  <si>
    <t>L UMCF-H-2xTFH2480z BX3</t>
  </si>
  <si>
    <t>L UMCF-H-2xTFH2511z F4</t>
  </si>
  <si>
    <t>L UMCF-H-2xTFH2511z BX3</t>
  </si>
  <si>
    <t>L UMCF-H-2xTAG2516z F4</t>
  </si>
  <si>
    <t>L UMCF-H-2xTAG2516z BX3</t>
  </si>
  <si>
    <t>L UMCF-H-2xTAG2522z F4</t>
  </si>
  <si>
    <t>L UMCF-H-2xTAG2522z BX3</t>
  </si>
  <si>
    <t>L UMCF-H-2xTAG2525z F4</t>
  </si>
  <si>
    <t>L UMCF-H-2xTAG2525z BX3</t>
  </si>
  <si>
    <t>M UMCF-H-3xFH4538z F6/F13</t>
  </si>
  <si>
    <t>M UMCF-H-3xFH4538z BX4</t>
  </si>
  <si>
    <t>M UMCF-H-2xTFH4531z</t>
  </si>
  <si>
    <t>M UMCF-H-3xFH4544z F6/F13</t>
  </si>
  <si>
    <t>M UMCF-H-3xFH4544z BX4</t>
  </si>
  <si>
    <t>M UMCF-H-2xTFH4540z</t>
  </si>
  <si>
    <t>M UMCF-H-3xTAG4553z F6/F13</t>
  </si>
  <si>
    <t>M UMCF-H-3xTAG4553z BX4</t>
  </si>
  <si>
    <t>M UMCF-H-2xTAG4553z</t>
  </si>
  <si>
    <t>M UMCF-H-3xTAG4561z F6/F13</t>
  </si>
  <si>
    <t>M UMCF-H-3xTAG4561z BX4</t>
  </si>
  <si>
    <t>M UMCF-H-2xTAG4561z</t>
  </si>
  <si>
    <t>M UMCF-H-3xTAG4568z F6/F13</t>
  </si>
  <si>
    <t>M UMCF-H-3xTAG4568z BX4</t>
  </si>
  <si>
    <t>M UMCF-H-2xTAG4568z</t>
  </si>
  <si>
    <t>M UMCF-H-3xTAG4573z F6/F13</t>
  </si>
  <si>
    <t>M UMCF-H-3xTAG4573z BX4</t>
  </si>
  <si>
    <t>M UMCF-H-2xTAG4573z</t>
  </si>
  <si>
    <t>M UMCF-H-3xTAG4581z F6/F13</t>
  </si>
  <si>
    <t>M UMCF-H-3xTAG4581z BX4</t>
  </si>
  <si>
    <t>M UMCF-H-2xTAG4581z</t>
  </si>
  <si>
    <t>L UMCF-H-3xTFH2480z F6/F13</t>
  </si>
  <si>
    <t>L UMCF-H-3xTFH2480z BX4</t>
  </si>
  <si>
    <t>L UMCF-H-2xTFH2480z</t>
  </si>
  <si>
    <t>L UMCF-H-3xTFH2511z F6/F13</t>
  </si>
  <si>
    <t>L UMCF-H-3xTFH2511z BX4</t>
  </si>
  <si>
    <t>L UMCF-H-2xTFH2511z</t>
  </si>
  <si>
    <t>L UMCF-H-3xTAG2516z F6/F13</t>
  </si>
  <si>
    <t>L UMCF-H-3xTAG2516z BX4</t>
  </si>
  <si>
    <t>L UMCF-H-2xTAG2516z</t>
  </si>
  <si>
    <t>L UMCF-H-3xTAG2522z F6/F13</t>
  </si>
  <si>
    <t>L UMCF-H-3xTAG2522z BX4</t>
  </si>
  <si>
    <t>L UMCF-H-2xTAG2522z</t>
  </si>
  <si>
    <t xml:space="preserve"> </t>
  </si>
  <si>
    <t>L UMCF-H-3xTAG2525z F6/F13</t>
  </si>
  <si>
    <t>L UMCF-H-3xTAG2525z BX4</t>
  </si>
  <si>
    <t>L UMCF-H-2xTAG2525z</t>
  </si>
  <si>
    <t>M UMCF-H-4xFH4538z F14</t>
  </si>
  <si>
    <t>M UMCF-H-4xFH4538z BX4</t>
  </si>
  <si>
    <t>M UMCF-H-4xFH4544z F14</t>
  </si>
  <si>
    <t xml:space="preserve">M UMCF-H-4xFH4544z BX4 </t>
  </si>
  <si>
    <t>M UMCF-H-4xTAG4553z F14</t>
  </si>
  <si>
    <t>M UMCF-H-4xTAG4553z BX4</t>
  </si>
  <si>
    <t>M UMCF-H-4xTAG4561z F14</t>
  </si>
  <si>
    <t>M UMCF-H-4xTAG4561z BX4</t>
  </si>
  <si>
    <t>M UMCF-H-4xTAG4568z F14</t>
  </si>
  <si>
    <t>M UMCF-H-4xTAG4568z BX4</t>
  </si>
  <si>
    <t>M UMCF-H-4xTAG4573z F14</t>
  </si>
  <si>
    <t>M UMCF-H-4xTAG4573z BX4</t>
  </si>
  <si>
    <t>M UMCF-H-4xTAG4581z F14</t>
  </si>
  <si>
    <t>M UMCF-H-4xTAG4581z BX4</t>
  </si>
  <si>
    <t>L UMCF-H-4xTFH2480z F14</t>
  </si>
  <si>
    <t>L UMCF-H-4xTFH2480z BX4</t>
  </si>
  <si>
    <t>L UMCF-H-4xTFH2511z F14</t>
  </si>
  <si>
    <t>L UMCF-H-4xTFH2511z BX4</t>
  </si>
  <si>
    <t>L UMCF-H-4xTAG2516z F14</t>
  </si>
  <si>
    <t>L UMCF-H-4xTAG2516z BX4</t>
  </si>
  <si>
    <t>L UMCF-H-4xTAG2522z F14</t>
  </si>
  <si>
    <t>L UMCF-H-4xTAG2522z BX4</t>
  </si>
  <si>
    <t>L UMCF-H-4xTAG2525z F14</t>
  </si>
  <si>
    <t>L UMCF-H-4xTAG2525z BX4</t>
  </si>
  <si>
    <t>Поршневые герметичные компрессоры, запорные вентили, виброгасители и реле давления на линиях всасывания и нагнетания, обратные клапаны на линии нагнетания, подогрев картера;</t>
  </si>
  <si>
    <t>Линия всасывания: всасывающий трубопровод, коллектор с функцией отделителя жидкости для 3-х и 4-х компрессорных, фильтр-очиститель, теплоизоляция, запорный вентиль;</t>
  </si>
  <si>
    <t>Опция В2 - Регулировка давления конденсации на жидкостной линии (KVR+NRD, либо пилотный вентиль);</t>
  </si>
  <si>
    <t>M UMCF-S-2xYM34 F4/F5</t>
  </si>
  <si>
    <t>M UMCF-S-2xYM34 BX3</t>
  </si>
  <si>
    <t>M UMCF-S-2xYM43 F4/F5</t>
  </si>
  <si>
    <t>M UMCF-S-2xYM43 BX3</t>
  </si>
  <si>
    <t>M UMCF-S-2xYM49 F4/F5</t>
  </si>
  <si>
    <t>M UMCF-S-2xYM49 BX3</t>
  </si>
  <si>
    <t>M UMCF-S-2xYM70 F4/F5</t>
  </si>
  <si>
    <t>M UMCF-S-2xYM70 BX3</t>
  </si>
  <si>
    <t>M UMCF-S-2xYM86 F4/F5</t>
  </si>
  <si>
    <t>M UMCF-S-2xYM86 BX3</t>
  </si>
  <si>
    <t>M UMCF-S-2xYM102 F4/F5</t>
  </si>
  <si>
    <t>M UMCF-S-2xYM102 BX3</t>
  </si>
  <si>
    <t>M UMCF-S-2xYM115 F4/F5</t>
  </si>
  <si>
    <t>M UMCF-S-2xYM115 BX3</t>
  </si>
  <si>
    <t>M UMCF-S-2xYM132 F4/F5</t>
  </si>
  <si>
    <t>M UMCF-S-2xYM132 BX3</t>
  </si>
  <si>
    <t>M UMCF-S-2xYM158 F4/F5</t>
  </si>
  <si>
    <t>M UMCF-S-2xYM158 BX3</t>
  </si>
  <si>
    <t>M UMCF-S-2xYM182 F4/F5</t>
  </si>
  <si>
    <t>M UMCF-S-2xYM182 BX3</t>
  </si>
  <si>
    <t>M UMCF-S-2xYM210 F4/F5</t>
  </si>
  <si>
    <t>M UMCF-S-2xYM210 BX3</t>
  </si>
  <si>
    <t>L UMCF-S-2хYF17  F4/F5</t>
  </si>
  <si>
    <t>L UMCF-S-2хYF17 BX3</t>
  </si>
  <si>
    <t>L UMCF-S-2хYF20  F4/F5</t>
  </si>
  <si>
    <t>L UMCF-S-2хYF20 BX3</t>
  </si>
  <si>
    <t>L UMCF-S-2хYF29  F4/F5</t>
  </si>
  <si>
    <t>L UMCF-S-2хYF29 BX3</t>
  </si>
  <si>
    <t>L UMCF-S-2хYF35  F4/F5</t>
  </si>
  <si>
    <t>L UMCF-S-2хYF35 BX3</t>
  </si>
  <si>
    <t>L UMCF-S-2хYF41  F4/F5</t>
  </si>
  <si>
    <t>L UMCF-S-2хYF41 BX3</t>
  </si>
  <si>
    <t>L UMCF-S-2хYF56  F4/F5</t>
  </si>
  <si>
    <t>L UMCF-S-2хYF56 BX3</t>
  </si>
  <si>
    <t>L UMCF-S-2хYF72  F4/F5</t>
  </si>
  <si>
    <t>L UMCF-S-2хYF72 BX3</t>
  </si>
  <si>
    <t>L UMCF-S-2хYF80  F4/F5</t>
  </si>
  <si>
    <t>L UMCF-S-2хYF80 BX3</t>
  </si>
  <si>
    <t>M UMCF-S-3xYM34 F6/F13</t>
  </si>
  <si>
    <t>M UMCF-S-3xYM34 BX4</t>
  </si>
  <si>
    <t>M UMCF-S-3xYM43 F6/F13</t>
  </si>
  <si>
    <t>M UMCF-S-3xYM43 BX4</t>
  </si>
  <si>
    <t>M UMCF-S-3xYM49 F6/F13</t>
  </si>
  <si>
    <t>M UMCF-S-3xYM49 BX4</t>
  </si>
  <si>
    <t>M UMCF-S-3xYM70 F6/F13</t>
  </si>
  <si>
    <t>M UMCF-S-3xYM70 BX4</t>
  </si>
  <si>
    <t>M UMCF-S-3xYM86 F6/F13</t>
  </si>
  <si>
    <t>M UMCF-S-3xYM86 BX4</t>
  </si>
  <si>
    <t>M UMCF-S-3xYM102 F6/F13</t>
  </si>
  <si>
    <t>M UMCF-S-3xYM102 BX4</t>
  </si>
  <si>
    <t>M UMCF-S-3xYM115 F6/F13</t>
  </si>
  <si>
    <t>M UMCF-S-3xYM115 BX5</t>
  </si>
  <si>
    <t>M UMCF-S-3xYM132 F6/F13</t>
  </si>
  <si>
    <t>M UMCF-S-3xYM132 BX5</t>
  </si>
  <si>
    <t>M UMCF-S-3xYM158 F6/F13</t>
  </si>
  <si>
    <t>M UMCF-S-3xYM158 BX5</t>
  </si>
  <si>
    <t>M UMCF-S-3xYM182 F6/F13</t>
  </si>
  <si>
    <t>M UMCF-S-3xYM182 BX5</t>
  </si>
  <si>
    <t>M UMCF-S-3xYM210 F6/F13</t>
  </si>
  <si>
    <t>M UMCF-S-3xYM210 BX5</t>
  </si>
  <si>
    <t>B1PС-158</t>
  </si>
  <si>
    <t xml:space="preserve">L UMCF-S-3хYF17 F6/F13  </t>
  </si>
  <si>
    <t>L UMCF-S-3хYF17 BX4</t>
  </si>
  <si>
    <t>L UMCF-S-3хYF20 F6/F13</t>
  </si>
  <si>
    <t>L UMCF-S-3хYF20 BX4</t>
  </si>
  <si>
    <t>L UMCF-S-3хYF29 F6/F13</t>
  </si>
  <si>
    <t>L UMCF-S-3хYF29 BX4</t>
  </si>
  <si>
    <t>L UMCF-S-3хYF35 F6/F13</t>
  </si>
  <si>
    <t>L UMCF-S-3хYF35 BX4</t>
  </si>
  <si>
    <t>L UMCF-S-3хYF41 F6/F13</t>
  </si>
  <si>
    <t>L UMCF-S-3хYF41 BX4</t>
  </si>
  <si>
    <t>L UMCF-S-3хYF56 F6/F13</t>
  </si>
  <si>
    <t>L UMCF-S-3хYF56 BX5</t>
  </si>
  <si>
    <t>L UMCF-S-3хYF72 F6/F13</t>
  </si>
  <si>
    <t>L UMCF-S-3хYF72 BX5</t>
  </si>
  <si>
    <t>L UMCF-S-3хYF80 F6/F13</t>
  </si>
  <si>
    <t>L UMCF-S-3хYF80 BX5</t>
  </si>
  <si>
    <t>M UMCF-S-4xYM34 F14</t>
  </si>
  <si>
    <t>M UMCF-S-4xYM34 BX5</t>
  </si>
  <si>
    <t>M UMCF-S-4xYM43 F14</t>
  </si>
  <si>
    <t>M UMCF-S-4xYM43 BX5</t>
  </si>
  <si>
    <t>M UMCF-S-4xYM49 F14</t>
  </si>
  <si>
    <t>M UMCF-S-4xYM49 BX5</t>
  </si>
  <si>
    <t>M UMCF-S-4xYM70 F14</t>
  </si>
  <si>
    <t>M UMCF-S-4xYM70 BX5</t>
  </si>
  <si>
    <t>M UMCF-S-4xYM86 F14</t>
  </si>
  <si>
    <t>M UMCF-S-4xYM86 BX5</t>
  </si>
  <si>
    <t>M UMCF-S-4xYM102 F14</t>
  </si>
  <si>
    <t>M UMCF-S-4xYM102 BX5</t>
  </si>
  <si>
    <t>M UMCF-S-4xYM115 F14</t>
  </si>
  <si>
    <t>M UMCF-S-4xYM115 BX5</t>
  </si>
  <si>
    <t>M UMCF-S-4xYM132 F14</t>
  </si>
  <si>
    <t>M UMCF-S-4xYM132 BX5</t>
  </si>
  <si>
    <t>M UMCF-S-4xYM158 F14</t>
  </si>
  <si>
    <t>M UMCF-S-4xYM158 BX5</t>
  </si>
  <si>
    <t>M UMCF-S-4xYM182 F14</t>
  </si>
  <si>
    <t>M UMCF-S-4xYM182 BX5</t>
  </si>
  <si>
    <t>M UMCF-S-4xYM210 F14</t>
  </si>
  <si>
    <t>M UMCF-S-4xYM210 BX5</t>
  </si>
  <si>
    <t xml:space="preserve">L UMCF-S-4хYF17 F14 </t>
  </si>
  <si>
    <t>L UMCF-S-4хYF17 BX5</t>
  </si>
  <si>
    <t>L UMCF-S-4хYF20 F14</t>
  </si>
  <si>
    <t>L UMCF-S-4хYF20 BX5</t>
  </si>
  <si>
    <t>L UMCF-S-4хYF29 F14</t>
  </si>
  <si>
    <t>L UMCF-S-4хYF29 BX5</t>
  </si>
  <si>
    <t>L UMCF-S-4хYF35 F14</t>
  </si>
  <si>
    <t>L UMCF-S-4хYF35 BX5</t>
  </si>
  <si>
    <t>L UMCF-S-4хYF41 F14</t>
  </si>
  <si>
    <t>L UMCF-S-4хYF41 BX5</t>
  </si>
  <si>
    <t>L UMCF-S-4хYF56 F14</t>
  </si>
  <si>
    <t>L UMCF-S-4хYF56 BX5</t>
  </si>
  <si>
    <t>L UMCF-S-4хYF72 F14</t>
  </si>
  <si>
    <t>L UMCF-S-4хYF72 BX5</t>
  </si>
  <si>
    <t>L UMCF-S-4хYF80 F14</t>
  </si>
  <si>
    <t>L UMCF-S-4хYF80 BX5</t>
  </si>
  <si>
    <t>Спиральные герметичные компрессоры, запорные вентили, виброгасители и реле давления на линиях всасывания и нагнетания, обратные клапаны на линии нагнетания, подогрев картера на каждый компрессор;</t>
  </si>
  <si>
    <t>Линия всасывания: всасывающий трубопровод, коллектор с функцией отделителя жидкости для 3-х и 4-х компрессорных, фильтр-очиститель, теплоизоляция,запорный вентиль;</t>
  </si>
  <si>
    <t>Многокомпрессорные агрегаты на базе компрессоров Copeland Scroll</t>
  </si>
  <si>
    <t>ОПЦИИ</t>
  </si>
  <si>
    <t>M UMCF-S-2хZB15 F4/F5</t>
  </si>
  <si>
    <t>M UMCF-S-2хZB15 BX3</t>
  </si>
  <si>
    <t xml:space="preserve"> M UMCF-S-2хZB19  F4/F5</t>
  </si>
  <si>
    <t>M UMCF-S-2хZB19 BX3</t>
  </si>
  <si>
    <t>M UMCF-S-2хZB21  F4/F5</t>
  </si>
  <si>
    <t>M UMCF-S-2хZB21 BX3</t>
  </si>
  <si>
    <t>M UMCF-S-2хZB26 F4/F5</t>
  </si>
  <si>
    <t>M UMCF-S-2хZB26 BX3</t>
  </si>
  <si>
    <t>M UMCF-S-2хZB29  F4/F5</t>
  </si>
  <si>
    <t>M UMCF-S-2хZB29 BX3</t>
  </si>
  <si>
    <t>M UMCF-S-2хZB38 F4/F5</t>
  </si>
  <si>
    <t>M UMCF-S-2хZB38 BX3</t>
  </si>
  <si>
    <t>M UMCF-S-2хZB45  F4/F5</t>
  </si>
  <si>
    <t>M UMCF-S-2хZB45 BX3</t>
  </si>
  <si>
    <t>M UMCF-S-2хZB48 F4/F5</t>
  </si>
  <si>
    <t>M UMCF-S-2хZB48 BX3</t>
  </si>
  <si>
    <t>M UMCF-S-2хZB57  F4/F5</t>
  </si>
  <si>
    <t>M UMCF-S-2хZB57 BX3</t>
  </si>
  <si>
    <t>M UMCF-S-2хZB66  F4/F5</t>
  </si>
  <si>
    <t>M UMCF-S-2хZB66 BX3</t>
  </si>
  <si>
    <t>M UMCF-S-2хZB76 F4/F5</t>
  </si>
  <si>
    <t>M UMCF-S-2хZB76 BX3</t>
  </si>
  <si>
    <t>M UMCF-S-2хZB95  F4/F5</t>
  </si>
  <si>
    <t>M UMCF-S-2хZB95 BX3</t>
  </si>
  <si>
    <t>M UMCF-S-2хZB114  F4/F5</t>
  </si>
  <si>
    <t>M UMCF-S-2хZB114 BX3</t>
  </si>
  <si>
    <t>M UMCF-S-ZB21/ZBD21 F4/F5</t>
  </si>
  <si>
    <t>M UMCF-S-ZB21/ZBD21 BX3</t>
  </si>
  <si>
    <t>M UMCF-S-ZB29/ZBD29 F4/F5</t>
  </si>
  <si>
    <t>M UMCF-S-ZB29/ZBD29 BX3</t>
  </si>
  <si>
    <t>M UMCF-S-ZB38/ZBD38  F4/F5</t>
  </si>
  <si>
    <t>M UMCF-S-ZB38/ZBD38 BX3</t>
  </si>
  <si>
    <t>M UMCF-S-ZB45/ZBD45  F4/F5</t>
  </si>
  <si>
    <t>M UMCF-S-ZB45/ZBD45 BX3</t>
  </si>
  <si>
    <t>M UMCF-S-ZB57/ZBD57  F4/F5</t>
  </si>
  <si>
    <t>M UMCF-S-ZB57/ZBD57 BX3</t>
  </si>
  <si>
    <t>M UMCF-S-ZB76/ZBD76  F4/F5</t>
  </si>
  <si>
    <t>M UMCF-S-ZB76/ZBD76 BX3</t>
  </si>
  <si>
    <t>M UMCF-S-ZB114/ZBD114  F4/F5</t>
  </si>
  <si>
    <t>M UMCF-SZB114/ZBD114  BX3</t>
  </si>
  <si>
    <t>L UMCF-S-2xZF09  F4/F5</t>
  </si>
  <si>
    <t>L UMCF-S-2xZF09  BX3</t>
  </si>
  <si>
    <t>L UMCF-S-2xZF11  F4/F5</t>
  </si>
  <si>
    <t>L UMCF-S-2xZF11  BX3</t>
  </si>
  <si>
    <t>L UMCF-S-2хZF13  F4/F5</t>
  </si>
  <si>
    <t>L UMCF-S-2хZF13  BX3</t>
  </si>
  <si>
    <t>L UMCF-S-2xZF15  F4/F5</t>
  </si>
  <si>
    <t>L UMCF-S-2xZF15  BX3</t>
  </si>
  <si>
    <t>L UMCF-S-2хZF18  F4/F5</t>
  </si>
  <si>
    <t>L UMCF-S-2хZF18  BX3</t>
  </si>
  <si>
    <t>L UMCF-S-2xZF25  F4/F5</t>
  </si>
  <si>
    <t>L UMCF-S-2xZF25  BX3</t>
  </si>
  <si>
    <t>L UMCF-S-2xZF34 F4/F5</t>
  </si>
  <si>
    <t>L UMCF-S-2xZF34  BX3</t>
  </si>
  <si>
    <t>L UMCF-S-2xZF41  F4/F5</t>
  </si>
  <si>
    <t>L UMCF-S-2xZF41  BX3</t>
  </si>
  <si>
    <t>L UMCF-S-2xZF49  F4/F5</t>
  </si>
  <si>
    <t>L UMCF-S-2xZF49  BX3</t>
  </si>
  <si>
    <t>M UMCF-S-3хZB15 F6/F13</t>
  </si>
  <si>
    <t>M UMCF-S-3хZB15 BX4</t>
  </si>
  <si>
    <t xml:space="preserve"> M UMCF-S-3хZB19  F6/F13</t>
  </si>
  <si>
    <t xml:space="preserve"> M UMCF-S-3хZB19 BX4</t>
  </si>
  <si>
    <t>M UMCF-S-3хZB21 F6/F13</t>
  </si>
  <si>
    <t>M UMCF-S-3хZB21BX4</t>
  </si>
  <si>
    <t>M UMCF-S-3хZB26  F6/F13</t>
  </si>
  <si>
    <t>M UMCF-S-3хZB26  BX4</t>
  </si>
  <si>
    <t>M UMCF-S-3хZB29  F6/F13</t>
  </si>
  <si>
    <t>M UMCF-S-3хZB29  BX4</t>
  </si>
  <si>
    <t>M UMCF-S-3хZB38 F6/F13</t>
  </si>
  <si>
    <t>M UMCF-S-3хZB38 BX4</t>
  </si>
  <si>
    <t>M UMCF-S-3хZB45   F6/F13</t>
  </si>
  <si>
    <t>M UMCF-S-3хZB45  BX5</t>
  </si>
  <si>
    <t>M UMCF-S-3хZB48 F6/F13</t>
  </si>
  <si>
    <t>M UMCF-S-3хZB48 BX5</t>
  </si>
  <si>
    <t>M UMCF-S-3хZB57  F6/F13</t>
  </si>
  <si>
    <t>M UMCF-S-3хZB57  BX5</t>
  </si>
  <si>
    <t>M UMCF-S-3хZB66  F6/F13</t>
  </si>
  <si>
    <t>M UMCF-S-3хZB66 BX5</t>
  </si>
  <si>
    <t>M UMCF-S-3хZB76 F6/F13</t>
  </si>
  <si>
    <t>M UMCF-S-3хZB76 BX5</t>
  </si>
  <si>
    <t>M UMCF-S-3хZB95 F6/F13</t>
  </si>
  <si>
    <t>M UMCF-S-3хZB95 BX5</t>
  </si>
  <si>
    <t>M UMCF-S-3хZB114 F6/F13</t>
  </si>
  <si>
    <t>M UMCF-S-3хZB114 BX5</t>
  </si>
  <si>
    <t>M UMCF-S-2хZB21/ZBD21 F6/F13</t>
  </si>
  <si>
    <t>M UMCF-S-2хZB21/ZBD21 BX4</t>
  </si>
  <si>
    <t>M UMCF-S-2хZB29/ZBD29 F6/F13</t>
  </si>
  <si>
    <t>M UMCF-S-2хZB29/ZBD29 BX4</t>
  </si>
  <si>
    <t>M UMCF-S-2хZB38/ZBD38 F6/F13</t>
  </si>
  <si>
    <t>M UMCF-S-2хZB38/ZBD38 BX4</t>
  </si>
  <si>
    <t>M UMCF-S-2хZB45/ZBD45 F6/F13</t>
  </si>
  <si>
    <t>M UMCF-S-2хZB45/ZBD45 BX4</t>
  </si>
  <si>
    <t>M UMCF-S-2хZB57/ZBD57 F6/F13</t>
  </si>
  <si>
    <t>M UMCF-S-2хZB57/ZBD57 BX4</t>
  </si>
  <si>
    <t>M UMCF-S-2хZB76/ZBD76 F6/F13</t>
  </si>
  <si>
    <t>M UMCF-S-2хZB76/ZBD76 BX5</t>
  </si>
  <si>
    <t xml:space="preserve">M UMCF-S-2хZB114/ZBD114 F6/F13  </t>
  </si>
  <si>
    <t>M UMCF-S-2хZB114/ZBD114 BX5</t>
  </si>
  <si>
    <t>L UMCF-S-3хZF09 F6/F13</t>
  </si>
  <si>
    <t>L UMCF-S-3хZF09 BX4</t>
  </si>
  <si>
    <t>L UMCF-S-3хZF11 F6/F13</t>
  </si>
  <si>
    <t>L UMCF-S-3хZF11 BX4</t>
  </si>
  <si>
    <t>L UMCF-S-3хZF13 F6/F13</t>
  </si>
  <si>
    <t>L UMCF-S-3хZF13 BX4</t>
  </si>
  <si>
    <t>L UMCF-S-3хZF15 F6/F13</t>
  </si>
  <si>
    <t>L UMCF-S-3хZF15 BX4</t>
  </si>
  <si>
    <t>L UMCF-S-3хZF18 F6/F13</t>
  </si>
  <si>
    <t>L UMCF-S-3хZF18 BX4</t>
  </si>
  <si>
    <t>L UMCF-S-3xZF25 F6/F13</t>
  </si>
  <si>
    <t>L UMCF-S-3xZF25 BX5</t>
  </si>
  <si>
    <t>L UMCF-S-3xZF34 F6/F13</t>
  </si>
  <si>
    <t>L UMCF-S-3xZF34 BX5</t>
  </si>
  <si>
    <t>L UMCF-S-3xZF41 F6/F13</t>
  </si>
  <si>
    <t>L UMCF-S-3xZF41 BX5</t>
  </si>
  <si>
    <t>L UMCF-S-3xZF49 F6/F13</t>
  </si>
  <si>
    <t>L UMCF-S-3xZF49 BX5</t>
  </si>
  <si>
    <t>M UMCF-S-4хZB15 F14</t>
  </si>
  <si>
    <t>M UMCF-S-4хZB15 BX5</t>
  </si>
  <si>
    <t>M UMCF-S-4хZB19 F14</t>
  </si>
  <si>
    <t>M UMCF-S-4хZB19 BX5</t>
  </si>
  <si>
    <t>M UMCF-S-4хZB21 F14</t>
  </si>
  <si>
    <t>M UMCF-S-4хZB21 BX5</t>
  </si>
  <si>
    <t>M UMCF-S-4хZB26 F14</t>
  </si>
  <si>
    <t>M UMCF-S-4хZB26 BX5</t>
  </si>
  <si>
    <t>M UMCF-S-4хZB29 F14</t>
  </si>
  <si>
    <t>M UMCF-S-4хZB29 BX5</t>
  </si>
  <si>
    <t>M UMCF-S-4хZB38 F14</t>
  </si>
  <si>
    <t>M UMCF-S-4хZB38 BX5</t>
  </si>
  <si>
    <t>M UMCF-S-4хZB45 F14</t>
  </si>
  <si>
    <t>M UMCF-S-4хZB45 BX5</t>
  </si>
  <si>
    <t>M UMCF-S-4хZB48 F14</t>
  </si>
  <si>
    <t>M UMCF-S-4хZB48 BX5</t>
  </si>
  <si>
    <t>M UMCF-S-4хZB57 F14</t>
  </si>
  <si>
    <t>M UMCF-S-4хZB57 BX5</t>
  </si>
  <si>
    <t>M UMCF-S-4хZB66 F14</t>
  </si>
  <si>
    <t>M UMCF-S-4хZB66 BX5</t>
  </si>
  <si>
    <t>M UMCF-S-4хZB76 F14</t>
  </si>
  <si>
    <t>M UMCF-S-4хZB76 BX5</t>
  </si>
  <si>
    <t>M UMCF-S-4хZB95 F14</t>
  </si>
  <si>
    <t>M UMCF-S-4хZB95 BX5</t>
  </si>
  <si>
    <t>M UMCF-S-4хZB114F14</t>
  </si>
  <si>
    <t>M UMCF-S-4хZB114 BX5</t>
  </si>
  <si>
    <t>M UMCF-S-3хZB21/ZBD21F14</t>
  </si>
  <si>
    <t>M UMCF-S-3хZB21/ZBD21 BX5</t>
  </si>
  <si>
    <t>M UMCF-S-3хZB29/ZBD29 F14</t>
  </si>
  <si>
    <t>M UMCF-S-3хZB29/ZBD29 BX5</t>
  </si>
  <si>
    <t>M UMCF-S-3хZB38/ZBD38 F14</t>
  </si>
  <si>
    <t>M UMCF-S-3хZB38/ZBD38 BX5</t>
  </si>
  <si>
    <t>M UMCF-S-3хZB45/ZBD45 F14</t>
  </si>
  <si>
    <t>M UMCF-S-3хZB45/ZBD45 BX5</t>
  </si>
  <si>
    <t>M UMCF-S-3хZB57/ZBD57 F14</t>
  </si>
  <si>
    <t>M UMCF-S-3хZB57/ZBD57 BX5</t>
  </si>
  <si>
    <t>M UMCF-S-3хZB76/ZBD76 F14</t>
  </si>
  <si>
    <t>M UMCF-S-3хZB76/ZBD76 BX5</t>
  </si>
  <si>
    <t>M UMCF-S-3хZB114/ZBD114 F14</t>
  </si>
  <si>
    <t>M UMCF-S-3хZB114/ZBD114 BX5</t>
  </si>
  <si>
    <t>L UMCF-S-4хZF09 F14</t>
  </si>
  <si>
    <t>L UMCF-S-4хZF09 BX5</t>
  </si>
  <si>
    <t>L UMCF-S-4хZF11 F14</t>
  </si>
  <si>
    <t>L UMCF-S-4хZF11 BX5</t>
  </si>
  <si>
    <t>L UMCF-S-4хZF13 F14</t>
  </si>
  <si>
    <t>L UMCF-S-4хZF13 BX5</t>
  </si>
  <si>
    <t>L UMCF-S-4хZF15 F14</t>
  </si>
  <si>
    <t>L UMCF-S-4хZF15 BX5</t>
  </si>
  <si>
    <t>L  UMCF-S-4хZF18 F14</t>
  </si>
  <si>
    <t>L  UMCF-S-4хZF18 BX5</t>
  </si>
  <si>
    <t xml:space="preserve">L UMCF-S-4xZF25  F14  </t>
  </si>
  <si>
    <t>L UMCF-S-4xZF25 BX5</t>
  </si>
  <si>
    <t>L UMCF-S-4xZF34  F14</t>
  </si>
  <si>
    <t>L UMCF-S-4xZF34 BX5</t>
  </si>
  <si>
    <t>L UMCF-S-4xZF41 F14</t>
  </si>
  <si>
    <t>L UMCF-S-4xZF41 BX5</t>
  </si>
  <si>
    <t>L UMCF-S-4xZF49 F14</t>
  </si>
  <si>
    <t>L UMCF-S-4xZF49 BX5</t>
  </si>
  <si>
    <r>
      <rPr>
        <i/>
        <sz val="11"/>
        <color rgb="FF000000"/>
        <rFont val="Arial"/>
        <family val="2"/>
        <charset val="204"/>
      </rPr>
      <t>t</t>
    </r>
    <r>
      <rPr>
        <i/>
        <vertAlign val="subscript"/>
        <sz val="11"/>
        <color rgb="FF000000"/>
        <rFont val="Arial"/>
        <family val="2"/>
        <charset val="204"/>
      </rPr>
      <t>0</t>
    </r>
    <r>
      <rPr>
        <vertAlign val="subscript"/>
        <sz val="11"/>
        <color rgb="FF000000"/>
        <rFont val="Arial"/>
        <family val="2"/>
        <charset val="204"/>
      </rPr>
      <t>↑</t>
    </r>
  </si>
  <si>
    <r>
      <rPr>
        <i/>
        <sz val="11"/>
        <color rgb="FF000000"/>
        <rFont val="Arial"/>
        <family val="2"/>
        <charset val="204"/>
      </rPr>
      <t>t</t>
    </r>
    <r>
      <rPr>
        <i/>
        <vertAlign val="subscript"/>
        <sz val="11"/>
        <color rgb="FF000000"/>
        <rFont val="Arial"/>
        <family val="2"/>
        <charset val="204"/>
      </rPr>
      <t>0</t>
    </r>
    <r>
      <rPr>
        <vertAlign val="subscript"/>
        <sz val="11"/>
        <color rgb="FF000000"/>
        <rFont val="Arial"/>
        <family val="2"/>
        <charset val="204"/>
      </rPr>
      <t>↓</t>
    </r>
  </si>
  <si>
    <r>
      <rPr>
        <i/>
        <sz val="11"/>
        <color rgb="FF000000"/>
        <rFont val="Arial"/>
        <family val="2"/>
        <charset val="204"/>
      </rPr>
      <t>Тк</t>
    </r>
    <r>
      <rPr>
        <sz val="11"/>
        <color rgb="FF000000"/>
        <rFont val="Arial"/>
        <family val="2"/>
        <charset val="204"/>
      </rPr>
      <t>↑</t>
    </r>
  </si>
  <si>
    <r>
      <rPr>
        <i/>
        <sz val="11"/>
        <color rgb="FF000000"/>
        <rFont val="Arial"/>
        <family val="2"/>
        <charset val="204"/>
      </rPr>
      <t>Тк</t>
    </r>
    <r>
      <rPr>
        <sz val="11"/>
        <color rgb="FF000000"/>
        <rFont val="Arial"/>
        <family val="2"/>
        <charset val="204"/>
      </rPr>
      <t>↓</t>
    </r>
  </si>
  <si>
    <t>Среднетемпературные стандартные</t>
  </si>
  <si>
    <t>M UMCF-G-2х4FES-5Y F13</t>
  </si>
  <si>
    <t>M UMCF-G-2х4EES-6Y F13</t>
  </si>
  <si>
    <t>M UMCF-G-2х4EES-6Y BX4</t>
  </si>
  <si>
    <t>M UMCF-G-2x4DES-7Y  F13</t>
  </si>
  <si>
    <t>M UMCF-G-2x4DES-7Y BX4</t>
  </si>
  <si>
    <t>M UMCF-G-2x4CES-9Y  F13</t>
  </si>
  <si>
    <t>M UMCF-G-2x4CES-9Y BX4</t>
  </si>
  <si>
    <t>M UMCF-G-2x4TES-12Y  F13</t>
  </si>
  <si>
    <t>M UMCF-G-2x4TES-12Y BX4</t>
  </si>
  <si>
    <t>B1PC-138</t>
  </si>
  <si>
    <t>M UMCF-G-2x4NES-20Y  F13</t>
  </si>
  <si>
    <t>M UMCF-G-2x4NES-20Y BX4</t>
  </si>
  <si>
    <t>M UMCF-G-2x4JE-22Y  F8</t>
  </si>
  <si>
    <t>M UMCF-G-2х4HE-25Y  F8</t>
  </si>
  <si>
    <t>M UMCF-G-2х4GE-30Y  F8</t>
  </si>
  <si>
    <t>M UMCF-G-2x4FE-35Y  F8</t>
  </si>
  <si>
    <t>B2PC-158</t>
  </si>
  <si>
    <t>M UMCF-G-2х6GE-40Y  F8</t>
  </si>
  <si>
    <t>M UMCF-G-2х6FE-50Y  F8</t>
  </si>
  <si>
    <t>B1PC-258</t>
  </si>
  <si>
    <t>B2PC-218</t>
  </si>
  <si>
    <t>Низкотемпературные стандартные</t>
  </si>
  <si>
    <t>L UMCF-G-2х4FES-3Y  F13</t>
  </si>
  <si>
    <t>L UMCF-G-2х4FES-3Y BX4</t>
  </si>
  <si>
    <t>L UMCF-G-2х4EES-4Y  F13</t>
  </si>
  <si>
    <t>L UMCF-G-2х4EES-4Y BX4</t>
  </si>
  <si>
    <t>L UMCF-G-2х4DES-5Y  F13</t>
  </si>
  <si>
    <t>L UMCF-G-2х4DES-5Y BX4</t>
  </si>
  <si>
    <t>L UMCF-G-2х4CES-6Y  F13</t>
  </si>
  <si>
    <t>L UMCF-G-2х4CES-6Y BX4</t>
  </si>
  <si>
    <t>L UMCF-G-2х4TES-9Y  F13</t>
  </si>
  <si>
    <t>L UMCF-G-2х4TES-9Y BX4</t>
  </si>
  <si>
    <t>B1PC-118</t>
  </si>
  <si>
    <t>L UMCF-G-2х4NES-14Y  F13</t>
  </si>
  <si>
    <t>L UMCF-G-2х4JE-15Y F8</t>
  </si>
  <si>
    <t>L UMCF-G-2х4HE-18Y F8</t>
  </si>
  <si>
    <t>L UMCF-G-2х4GE-23Y F8</t>
  </si>
  <si>
    <t>L UMCF-G-2х4FE-28Y F8</t>
  </si>
  <si>
    <t>L UMCF-G-2х6GE-34Y F8</t>
  </si>
  <si>
    <t>B2PC-138</t>
  </si>
  <si>
    <t>L UMCF-G-2х6FE-44Y F8</t>
  </si>
  <si>
    <t>M UMCF-G-3х4FES-5Y F14</t>
  </si>
  <si>
    <t>M UMCF-G-3х4EES-6Y F14</t>
  </si>
  <si>
    <t>M UMCF-G-3х4EES-6Y BX5</t>
  </si>
  <si>
    <t>M UMCF-G-3x4DES-7Y F14</t>
  </si>
  <si>
    <t>M UMCF-G-3x4DES-7Y BX5</t>
  </si>
  <si>
    <t>M UMCF-G-3x4CES-9Y F14</t>
  </si>
  <si>
    <t>M UMCF-G-3x4CES-9Y BX5</t>
  </si>
  <si>
    <t>M UMCF-G-3x4TES-12Y F14</t>
  </si>
  <si>
    <t>M UMCF-G-3x4TES-12Y BX5</t>
  </si>
  <si>
    <t>M UMCF-G-3x4NES-20Y F14</t>
  </si>
  <si>
    <t>M UMCF-G-3x4JE-22Y F10</t>
  </si>
  <si>
    <t xml:space="preserve">M UMCF-G-3х4HE-25Y F10  </t>
  </si>
  <si>
    <t>M UMCF-G-3х4GE-30Y F10</t>
  </si>
  <si>
    <t>M UMCF-G-3x4FE-35Y F10</t>
  </si>
  <si>
    <t>M UMCF-G-3х6GE-40Y F10</t>
  </si>
  <si>
    <t>M UMCF-G-3х6FE-50Y F10</t>
  </si>
  <si>
    <t>L UMCF-G-3х4FES-3Y F14</t>
  </si>
  <si>
    <t>L UMCF-G-3х4FES-3Y BX5</t>
  </si>
  <si>
    <t>L UMCF-G-3х4EES-4Y F14</t>
  </si>
  <si>
    <t>L UMCF-G-3х4EES-4Y BX5</t>
  </si>
  <si>
    <t>L UMCF-G-3х4DES-5Y F14</t>
  </si>
  <si>
    <t>L UMCF-G-3х4DES-5Y BX5</t>
  </si>
  <si>
    <t>L UMCF-G-3х4CES-6Y F14</t>
  </si>
  <si>
    <t>L UMCF-G-3х4CES-6Y BX5</t>
  </si>
  <si>
    <t>L UMCF-G-3х4TES-9Y F14</t>
  </si>
  <si>
    <t>L UMCF-G-3х4TES-9Y BX5</t>
  </si>
  <si>
    <t>L UMCF-G-3х4NES-14Y F14</t>
  </si>
  <si>
    <t>L UMCF-G-3х4NES-14Y BX5</t>
  </si>
  <si>
    <t>L UMCF-G-3х4JE-15Y F10</t>
  </si>
  <si>
    <t>L UMCF-G-3х4HE-18Y F10</t>
  </si>
  <si>
    <t>L UMCF-G-3х4GE-23Y F10</t>
  </si>
  <si>
    <t>L UMCF-G-3х4FE-28Y F10</t>
  </si>
  <si>
    <t>L UMCF-G-3х6GE-34Y F10</t>
  </si>
  <si>
    <t>L UMCF-G-3х6FE-44Y F10</t>
  </si>
  <si>
    <t>M UMCF-G-4х4FES-5Y F15</t>
  </si>
  <si>
    <t>M UMCF-G-4х4FES-5Y BX8</t>
  </si>
  <si>
    <t>M UMCF-G-4х4EES-6Y F15</t>
  </si>
  <si>
    <t>M UMCF-G-4х4EES-6Y BX8</t>
  </si>
  <si>
    <t>M UMCF-G-4x4DES-7Y F15</t>
  </si>
  <si>
    <t>M UMCF-G-4x4DES-7Y BX8</t>
  </si>
  <si>
    <t>M UMCF-G-4x4CES-9Y F15</t>
  </si>
  <si>
    <t>M UMCF-G-4x4CES-9Y BX8</t>
  </si>
  <si>
    <t>M UMCF-G-4x4TES-12Y F15</t>
  </si>
  <si>
    <t>M UMCF-G-4x4TES-12Y BX8</t>
  </si>
  <si>
    <t>M UMCF-G-4x4NES-20Y F15</t>
  </si>
  <si>
    <t>M UMCF-G-4x4NES-20Y BX8</t>
  </si>
  <si>
    <t>M UMCF-G-4x4JE-22Y F12</t>
  </si>
  <si>
    <t>M UMCF-G-4х4HE-25Y F12</t>
  </si>
  <si>
    <t>M UMCF-G-4х4GE-30Y F12</t>
  </si>
  <si>
    <t>M UMCF-G-4x4FE-35Y F12</t>
  </si>
  <si>
    <t>M UMCF-G-4х6GE-40Y F12</t>
  </si>
  <si>
    <t>B2PC-258</t>
  </si>
  <si>
    <t>M UMCF-G-4х6FE-50Y F12</t>
  </si>
  <si>
    <t>L UMCF-G-4х4FES-3Y F15</t>
  </si>
  <si>
    <t>L UMCF-G-4х4FES-3Y BX8</t>
  </si>
  <si>
    <t>L UMCF-G-4х4EES-4Y F15</t>
  </si>
  <si>
    <t>L UMCF-G-4х4EES-4Y BX8</t>
  </si>
  <si>
    <t>L UMCF-G-4х4DES-5Y F15</t>
  </si>
  <si>
    <t>L UMCF-G-4х4DES-5Y BX8</t>
  </si>
  <si>
    <t>L UMCF-G-4х4CES-6Y F15</t>
  </si>
  <si>
    <t>L UMCF-G-4х4CES-6Y BX8</t>
  </si>
  <si>
    <t>L UMCF-G-4х4TES-9Y F15</t>
  </si>
  <si>
    <t>L UMCF-G-4х4TES-9Y BX8</t>
  </si>
  <si>
    <t>L UMCF-G-4х4NES-14Y F15</t>
  </si>
  <si>
    <t>L UMCF-G-4х4NES-14Y BX8</t>
  </si>
  <si>
    <t>L UMCF-G-4х4JE-15Y F12</t>
  </si>
  <si>
    <t>L UMCF-G-4х4HE-18Y F12</t>
  </si>
  <si>
    <t>L UMCF-G-4х4GE-23Y F12</t>
  </si>
  <si>
    <t>L UMCF-G-4х4FE-28Y F12</t>
  </si>
  <si>
    <t>L UMCF-G-4х6GE-34Y F12</t>
  </si>
  <si>
    <t>L UMCF-G-4х6FE-44Y F12</t>
  </si>
  <si>
    <t>Поршневые полугерметичные компрессоры, запорные вентили, виброгасители и реле давления на линиях всасывания и нагнетания, обратные клапаны на линии нагнетания, подогрев картера, РКС начиная от моделей 4JE;</t>
  </si>
  <si>
    <t>Линия всасывания: всасывающий трубопровод, коллектор с функцией отделителя жидкости,  фильтр-очиститель, теплоизоляция, запорный вентель;</t>
  </si>
  <si>
    <t>опция INV - преобразователь частоты</t>
  </si>
  <si>
    <t>Установка CRII</t>
  </si>
  <si>
    <t>опции</t>
  </si>
  <si>
    <t>L UMCF-G-2хD3-18.1 F4</t>
  </si>
  <si>
    <t>L UMCF-G-2хD3-18.1Y BX4</t>
  </si>
  <si>
    <t>L UCF-G D3-19 F4</t>
  </si>
  <si>
    <t>L UMCF-G-2хQ4-25  F4</t>
  </si>
  <si>
    <t>L UMCF-G-2xQ4-25.1YBX4</t>
  </si>
  <si>
    <t>L UMCF-G-2хQ5-28  F4</t>
  </si>
  <si>
    <t>L UMCF-G-2xQ5-28.1Y BX4</t>
  </si>
  <si>
    <t>L UMCF-G-2хQ5-33  F4</t>
  </si>
  <si>
    <t>L UMCF-G-2xQ5-33.1Y BX4</t>
  </si>
  <si>
    <t>L UMCF-G-2хS8-42  F4</t>
  </si>
  <si>
    <t>L UMCF-G-2xS8-42Y BX4</t>
  </si>
  <si>
    <t>L UMCF-G-2хS10-52  F4</t>
  </si>
  <si>
    <t>L UMCF-G-2xS10-52Y BX4</t>
  </si>
  <si>
    <t>L UMCF-G-2хS15-56  F4</t>
  </si>
  <si>
    <t>L UMCF-G-2xS15-56Y BX4</t>
  </si>
  <si>
    <t>L UMCF-G-2хV15-71 F13</t>
  </si>
  <si>
    <t>L UMCF-G-2хV20-84 F13</t>
  </si>
  <si>
    <t>L UMCF-G-2хV25-93 F13</t>
  </si>
  <si>
    <t>L UMCF-G-2хZ25-106 F13</t>
  </si>
  <si>
    <t>L UCF-G Z25-106 F13</t>
  </si>
  <si>
    <t>L UMCF-G-2хZ30-126 F13</t>
  </si>
  <si>
    <t>L UMCF-G-2хZ40-154  F13</t>
  </si>
  <si>
    <t>M UMCF-G-2xQ5-25.1Y F13</t>
  </si>
  <si>
    <t>M UMCF-G-2xQ5-25.1Y BX4</t>
  </si>
  <si>
    <t>M UMCF-G-2xQ7-28.1Y F13</t>
  </si>
  <si>
    <t>M  UMCF-G-2xQ7-28.1Y BX4</t>
  </si>
  <si>
    <t xml:space="preserve">M UMCF-G-2xQ7-33.1YF13 </t>
  </si>
  <si>
    <t>M  UMCF-G-2xQ7-33.1Y BX4</t>
  </si>
  <si>
    <t>M UMCF-G-2xS12-42Y F13</t>
  </si>
  <si>
    <t>M UMCF-G-2xS12-42Y BX4</t>
  </si>
  <si>
    <t>M UMCF-G-2xS15-52Y F13</t>
  </si>
  <si>
    <t>M UMCF-G-2xS15-52Y BX4</t>
  </si>
  <si>
    <t>M UMCF-G-2xS20-56Y F13</t>
  </si>
  <si>
    <t>M UMCF-G-2xS20-56Y BX4</t>
  </si>
  <si>
    <t>M UMCF-G-2xV25-71Y F8</t>
  </si>
  <si>
    <t>M UMCF-G-2хV30-84Y F8</t>
  </si>
  <si>
    <t>M UMCF-G-2хV32-93Y F8</t>
  </si>
  <si>
    <t>M UMCF-G-2хV35-103Y F8</t>
  </si>
  <si>
    <t>M UCF-G Z35-106 F13</t>
  </si>
  <si>
    <t>M UMCF-G-2хZ40-126Y F8</t>
  </si>
  <si>
    <t>M UMCF-G-2хZ50-154Y F8</t>
  </si>
  <si>
    <t>L UMCF-G-3хD3-18.1Y F14</t>
  </si>
  <si>
    <t>L UMCF-G-3хD3-18.1Y BX5</t>
  </si>
  <si>
    <t>L UMCF-G-3хQ4-25.1Y F14</t>
  </si>
  <si>
    <t>L UMCF-G-3хQ4-25.1Y BX5</t>
  </si>
  <si>
    <t>L UMCF-G-3xQ5-28.1Y F14</t>
  </si>
  <si>
    <t>L UMCF-G-3xQ5-28.1Y BX5</t>
  </si>
  <si>
    <t>L UMCF-G-3xQ5-33.1Y F14</t>
  </si>
  <si>
    <t>L UMCF-G-3xQ5-33.1Y BX5</t>
  </si>
  <si>
    <t>L UMCF-G-3xS8-42Y F14</t>
  </si>
  <si>
    <t>L UMCF-G-3xS8-42Y BX5</t>
  </si>
  <si>
    <t>L UMCF-G-3xS10-52Y F14</t>
  </si>
  <si>
    <t>L UMCF-G-3xS10-52Y BX5</t>
  </si>
  <si>
    <t>L UMCF-G-3xS15-56Y F14</t>
  </si>
  <si>
    <t>L UMCF-G-3xS15-56Y BX5</t>
  </si>
  <si>
    <t>L UMCF-G-3хV15-71Y F10</t>
  </si>
  <si>
    <t>L UMCF-G-3хV20-84Y F10</t>
  </si>
  <si>
    <t>L UMCF-G-3хV25-93Y F10</t>
  </si>
  <si>
    <t>L UMCF-G-3хV25-103Y F10</t>
  </si>
  <si>
    <t>L UMCF-G-3хZ30-126Y F10</t>
  </si>
  <si>
    <t>L UMCF-G-3хZ40-154Y F10</t>
  </si>
  <si>
    <t>M UMCF-G-3xQ5-25.1Y F14</t>
  </si>
  <si>
    <t>M UMCF-G-3xQ5-25.1Y BX5</t>
  </si>
  <si>
    <t>M UMCF-G-3xQ7-28.1Y F14</t>
  </si>
  <si>
    <t>M UMCF-G-3xQ7-28.1Y BX5</t>
  </si>
  <si>
    <t>M UMCF-G-3xQ7-33.1Y F14</t>
  </si>
  <si>
    <t>M UMCF-G-3xQ7-33.1Y BX5</t>
  </si>
  <si>
    <t>M UMCF-G-3xS12-42Y F14</t>
  </si>
  <si>
    <t>M UMCF-G-3xS12-42Y BX5</t>
  </si>
  <si>
    <t>M UMCF-G-3xS15-52Y F14</t>
  </si>
  <si>
    <t>M UMCF-G-3xS15-52Y BX5</t>
  </si>
  <si>
    <t>M UMCF-G-3xS20-56Y F14</t>
  </si>
  <si>
    <t>M UMCF-G-3xS20-56Y BX5</t>
  </si>
  <si>
    <t>M UMCF-G-3xV25-71Y F10</t>
  </si>
  <si>
    <t>M UMCF-G-3хV30-84Y F10</t>
  </si>
  <si>
    <t>M UMCF-G-3хV32-93Y F10</t>
  </si>
  <si>
    <t>M UMCF-G-3хV35-103Y F10</t>
  </si>
  <si>
    <t>M UMCF-G-3хZ40-126Y F10</t>
  </si>
  <si>
    <t>M UMCF-G-3хZ50-154Y F10</t>
  </si>
  <si>
    <t>L UMCF-G-4хD3-18.1Y F14</t>
  </si>
  <si>
    <t>L UMCF-G-4хQ4-25.1Y F14</t>
  </si>
  <si>
    <t>L UMCF-G-4xQ5-28.1Y F14</t>
  </si>
  <si>
    <t>L UMCF-G-4xQ5-33.1Y F14</t>
  </si>
  <si>
    <t>L UMCF-G-4xS8-42Y F14</t>
  </si>
  <si>
    <t>L UMCF-G-4xS10-52Y F14</t>
  </si>
  <si>
    <t>L UMCF-G-4xS15-56Y F14</t>
  </si>
  <si>
    <t>L UMCF-G-4хV15-71Y F12</t>
  </si>
  <si>
    <t>L UMCF-G-4хV20-84YF12</t>
  </si>
  <si>
    <t>L UMCF-G-4хV25-93Y F12</t>
  </si>
  <si>
    <t>L UMCF-G-4хV25-103Y F12</t>
  </si>
  <si>
    <t>L UMCF-G-4хZ30-126Y F12</t>
  </si>
  <si>
    <t>L UMCF-G-4хZ40-154Y F12</t>
  </si>
  <si>
    <t>M UMCF-G-4xQ5-25.1Y F14</t>
  </si>
  <si>
    <t xml:space="preserve"> M UMCF-G-4xQ7-28.1Y F14</t>
  </si>
  <si>
    <t>M UMCF-G-4xQ7-33.1Y F14</t>
  </si>
  <si>
    <t>M UMCF-G-4xS12-42Y  F14</t>
  </si>
  <si>
    <t>M UMCF-G-4xS15-52Y F14</t>
  </si>
  <si>
    <t>M UMCF-G-4xS20-56Y F14</t>
  </si>
  <si>
    <t>M UMCF-G-4xV25-71Y F12</t>
  </si>
  <si>
    <t>M UMCF-G-4хV30-84Y F12</t>
  </si>
  <si>
    <t>M UMCF-G-4хV32-93Y F12</t>
  </si>
  <si>
    <t>M UMCF-G-4xV35-103Y F12</t>
  </si>
  <si>
    <t>M UMCF-G-4хZ40-126Y F12</t>
  </si>
  <si>
    <t>M UMCF-G-4хZ50-154Y F12</t>
  </si>
  <si>
    <t>Поршневые полугерметичные компрессоры, запорные вентили, виброгасители и реле давления на линиях всасывания и нагнетания, обратные клапаны на линии нагнетания, подогрев картера, РКС на V и Z на каждый компрессор;</t>
  </si>
  <si>
    <t>CCB2</t>
  </si>
  <si>
    <t>Рекомендуемое количество опор</t>
  </si>
  <si>
    <t>М</t>
  </si>
  <si>
    <t>CCB2МК5</t>
  </si>
  <si>
    <t>CCB225</t>
  </si>
  <si>
    <t>CCB235</t>
  </si>
  <si>
    <t>CCB245</t>
  </si>
  <si>
    <t>CCB2МК6</t>
  </si>
  <si>
    <t>CCB226</t>
  </si>
  <si>
    <t>CCB236</t>
  </si>
  <si>
    <t>CCB246</t>
  </si>
  <si>
    <t>Qk при10К, кВт</t>
  </si>
  <si>
    <t>Qk при15К, кВт</t>
  </si>
  <si>
    <t>ток,А</t>
  </si>
  <si>
    <t>кол-во фаз</t>
  </si>
  <si>
    <t>напряжение, В</t>
  </si>
  <si>
    <t>Опция I2</t>
  </si>
  <si>
    <t>ZN</t>
  </si>
  <si>
    <t>А</t>
  </si>
  <si>
    <t>Опция EC, если ССВ с контроллером</t>
  </si>
  <si>
    <t>Опция EC, если ССВ без контроллера</t>
  </si>
  <si>
    <t>CCB3</t>
  </si>
  <si>
    <t>CCB6R</t>
  </si>
  <si>
    <t>CCB6V</t>
  </si>
  <si>
    <t>CCB7V</t>
  </si>
  <si>
    <t>CCB8V</t>
  </si>
  <si>
    <t>CCB3МК5</t>
  </si>
  <si>
    <t>CCB335</t>
  </si>
  <si>
    <t>ССB6R45</t>
  </si>
  <si>
    <t>ССB6R46</t>
  </si>
  <si>
    <t>ССB6V45</t>
  </si>
  <si>
    <t>ССB6V46</t>
  </si>
  <si>
    <t>ССB7V35</t>
  </si>
  <si>
    <t>ССB7V45</t>
  </si>
  <si>
    <t>ССB7V55</t>
  </si>
  <si>
    <t>ССB7V36</t>
  </si>
  <si>
    <t>ССB7V46</t>
  </si>
  <si>
    <t>ССB7V56</t>
  </si>
  <si>
    <t>ССB8V56</t>
  </si>
  <si>
    <t>Рекомендуемое количество кронштейнов</t>
  </si>
  <si>
    <t>х</t>
  </si>
  <si>
    <t>ССBRV45</t>
  </si>
  <si>
    <t>…R</t>
  </si>
  <si>
    <t>ССB6V45R</t>
  </si>
  <si>
    <t>ССB6V46R</t>
  </si>
  <si>
    <t>ССB7V35R</t>
  </si>
  <si>
    <t>ССB7V45R</t>
  </si>
  <si>
    <t>ССB7V55R</t>
  </si>
  <si>
    <t>ССB7V36R</t>
  </si>
  <si>
    <t>ССB7V46R</t>
  </si>
  <si>
    <t>ССB7V56R</t>
  </si>
  <si>
    <t>ССB8V56R</t>
  </si>
  <si>
    <t>Опции и аксессуары для корпусов:</t>
  </si>
  <si>
    <t>Опция VO150 — Виброопора</t>
  </si>
  <si>
    <t>Кронштейн 1200х1000</t>
  </si>
  <si>
    <t>* розничная цена за 1 шт., рекомендуемое количество указано в характеристиках корпусов</t>
  </si>
  <si>
    <t>Опции обклейки корпусов вибро- и шумоизолирующими материалами</t>
  </si>
  <si>
    <t>для Компрессорно-конденсаторных блоков</t>
  </si>
  <si>
    <t>CCBM</t>
  </si>
  <si>
    <r>
      <rPr>
        <b/>
        <sz val="11"/>
        <color rgb="FF000000"/>
        <rFont val="Cambria"/>
        <family val="1"/>
        <charset val="204"/>
      </rPr>
      <t>I sbp</t>
    </r>
    <r>
      <rPr>
        <sz val="11"/>
        <color rgb="FF000000"/>
        <rFont val="Cambria"/>
        <family val="1"/>
        <charset val="204"/>
      </rPr>
      <t xml:space="preserve"> — обклейка шумоизоляционным каучуковым волнистым материалом.</t>
    </r>
  </si>
  <si>
    <t>CCBMO</t>
  </si>
  <si>
    <r>
      <rPr>
        <b/>
        <sz val="11"/>
        <color rgb="FF000000"/>
        <rFont val="Cambria"/>
        <family val="1"/>
        <charset val="204"/>
      </rPr>
      <t>I sp50</t>
    </r>
    <r>
      <rPr>
        <sz val="11"/>
        <color rgb="FF000000"/>
        <rFont val="Cambria"/>
        <family val="1"/>
        <charset val="204"/>
      </rPr>
      <t xml:space="preserve"> - обклейка вибро- и шумоизоляцией. 1 слой - вибродемфирующий битумный материал, 2 слой - поролоновый пирамидовидный материал.</t>
    </r>
  </si>
  <si>
    <t>CCB2SG</t>
  </si>
  <si>
    <t>CCB3SG</t>
  </si>
  <si>
    <t>Обклейка корпусов ЦХМ</t>
  </si>
  <si>
    <t>BX1</t>
  </si>
  <si>
    <t>BX2</t>
  </si>
  <si>
    <t>BX3</t>
  </si>
  <si>
    <t>BX4</t>
  </si>
  <si>
    <t>BX5</t>
  </si>
  <si>
    <t>BX7</t>
  </si>
  <si>
    <t>BX8</t>
  </si>
  <si>
    <t xml:space="preserve">Инвертор ПЧ. Рекомендуемые настройки для CCB 30…60 Гц. Для UCF, UMCF в соответствии с рекомендациями производителя компрессоров. Производительность расчитывается по формуле: Qо(для заданной частоты)= Qо( по прайсу) х заданная частота/50. </t>
  </si>
  <si>
    <t xml:space="preserve">Преобразователь частоты ZETEK для компрессоров Bitzer </t>
  </si>
  <si>
    <t>Модель компрессора</t>
  </si>
  <si>
    <t xml:space="preserve">Ток компрессора 50/60, А </t>
  </si>
  <si>
    <t>Артикул ПЧ</t>
  </si>
  <si>
    <t>Максимальный ток ПЧ</t>
  </si>
  <si>
    <t>Розница (без датчика)</t>
  </si>
  <si>
    <t>Розница (с датчиком*)</t>
  </si>
  <si>
    <t>4FES-3Y</t>
  </si>
  <si>
    <t>SPK752B43G</t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</si>
  <si>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4FES-5Y</t>
    </r>
  </si>
  <si>
    <t>SPK113B43G</t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</si>
  <si>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4EES-4Y</t>
    </r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</si>
  <si>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4EES-6Y</t>
    </r>
  </si>
  <si>
    <t>4DES-5Y</t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</si>
  <si>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4DES-7Y</t>
    </r>
  </si>
  <si>
    <t>SPK153B43G</t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</si>
  <si>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4CES-6Y</t>
    </r>
  </si>
  <si>
    <t>4CES-9Y</t>
  </si>
  <si>
    <t>4TES-9Y</t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</si>
  <si>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4TES-12Y</t>
    </r>
  </si>
  <si>
    <t>SPK183B43G</t>
  </si>
  <si>
    <t>4PES-12Y</t>
  </si>
  <si>
    <t>4PES-15Y</t>
  </si>
  <si>
    <t>SPK303B43G</t>
  </si>
  <si>
    <t xml:space="preserve"> 4NES-14Y</t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</si>
  <si>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4NES-20Y</t>
    </r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</si>
  <si>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4JE-15Y</t>
    </r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</si>
  <si>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4JE-22Y</t>
    </r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</si>
  <si>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4HE-18Y</t>
    </r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</si>
  <si>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4HE-25Y</t>
    </r>
  </si>
  <si>
    <t>SPK453B43G</t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</si>
  <si>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4GE-23Y</t>
    </r>
  </si>
  <si>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4GE-30Y</t>
    </r>
  </si>
  <si>
    <t>4FE-28Y</t>
  </si>
  <si>
    <t>4FE-35Y</t>
  </si>
  <si>
    <t>SPK553B43G</t>
  </si>
  <si>
    <t>6GE-34Y</t>
  </si>
  <si>
    <r>
      <rPr>
        <sz val="10"/>
        <rFont val="Times New Roman"/>
        <family val="1"/>
        <charset val="204"/>
      </rPr>
      <t>6</t>
    </r>
    <r>
      <rPr>
        <b/>
        <sz val="10"/>
        <rFont val="Times New Roman"/>
        <family val="1"/>
        <charset val="204"/>
      </rPr>
      <t>GE-40Y</t>
    </r>
  </si>
  <si>
    <t>6FE-44Y</t>
  </si>
  <si>
    <t>6FE-50Y</t>
  </si>
  <si>
    <t>*датчик 4…20мА для однокомпрессорных агрегатов</t>
  </si>
  <si>
    <t xml:space="preserve">Преобразователь частоты ZETEK для компрессоров Frascold </t>
  </si>
  <si>
    <t>D3-18.1Y</t>
  </si>
  <si>
    <t>D4-18.1Y</t>
  </si>
  <si>
    <t>D4-19.1Y</t>
  </si>
  <si>
    <t>Q4-25.1Y</t>
  </si>
  <si>
    <t>Q5-25.1Y</t>
  </si>
  <si>
    <t>Q5-28.1Y</t>
  </si>
  <si>
    <t>Q7-28.1Y</t>
  </si>
  <si>
    <t>Q5-33.1Y</t>
  </si>
  <si>
    <t>Q7-33.1Y</t>
  </si>
  <si>
    <t>S8-42Y</t>
  </si>
  <si>
    <t>S12-42Y</t>
  </si>
  <si>
    <t>S10-52Y</t>
  </si>
  <si>
    <t>S15-52Y</t>
  </si>
  <si>
    <t>S15-56Y</t>
  </si>
  <si>
    <t>V15-71Y</t>
  </si>
  <si>
    <t>V25-93Y</t>
  </si>
  <si>
    <t>V25 - 103Y</t>
  </si>
  <si>
    <t>V35 - 103Y</t>
  </si>
  <si>
    <t>Z40 - 126Y</t>
  </si>
  <si>
    <t>Z40 - 154Y</t>
  </si>
  <si>
    <t>Z50 - 154Y</t>
  </si>
  <si>
    <t xml:space="preserve">Преобразователь частоты ZETEK для компрессоров TECUMSEH </t>
  </si>
  <si>
    <t xml:space="preserve">TAJ4517 </t>
  </si>
  <si>
    <t>SPK402B43G</t>
  </si>
  <si>
    <t>TAJ4519</t>
  </si>
  <si>
    <t>SPE552B43G</t>
  </si>
  <si>
    <t>TFH4522</t>
  </si>
  <si>
    <t>TFH4524</t>
  </si>
  <si>
    <t xml:space="preserve">TFH4531 </t>
  </si>
  <si>
    <t>TFH4540</t>
  </si>
  <si>
    <t>TAG4546</t>
  </si>
  <si>
    <t>TAG4553</t>
  </si>
  <si>
    <t>TAG4561</t>
  </si>
  <si>
    <t>TAG4568</t>
  </si>
  <si>
    <t>TAG4573</t>
  </si>
  <si>
    <t>TAG4581</t>
  </si>
  <si>
    <t xml:space="preserve">TFH2480  </t>
  </si>
  <si>
    <t>TFH2511</t>
  </si>
  <si>
    <t>TAG2516</t>
  </si>
  <si>
    <t>TAG2522</t>
  </si>
  <si>
    <t>TAG2525</t>
  </si>
  <si>
    <t>Опция К (установка контроллера на UCF и однокомпрессорные ККБ, кроме ZFD, ZBD)</t>
  </si>
  <si>
    <t>Наименование</t>
  </si>
  <si>
    <t>Контроллер</t>
  </si>
  <si>
    <t>Розница, рубль</t>
  </si>
  <si>
    <t>КmR</t>
  </si>
  <si>
    <t>Carel mRack</t>
  </si>
  <si>
    <t>К35</t>
  </si>
  <si>
    <t>Dixell XC35CX</t>
  </si>
  <si>
    <t>Опция К (замена контроллера на UCF и однокомпрессорные ККБ, кроме ZFD, ZBD)</t>
  </si>
  <si>
    <t>1-но и 2-х компрессорные агрегаты</t>
  </si>
  <si>
    <t xml:space="preserve">Используется в стандарте </t>
  </si>
  <si>
    <t>К645</t>
  </si>
  <si>
    <t>Dixell XC645CX</t>
  </si>
  <si>
    <t>К650</t>
  </si>
  <si>
    <t>Dixell XC650CX</t>
  </si>
  <si>
    <t>3-х и 4-х компрессорные агрегаты</t>
  </si>
  <si>
    <t>К645D</t>
  </si>
  <si>
    <t>Dixell XC645D</t>
  </si>
  <si>
    <t>Без увеличения стоимости</t>
  </si>
  <si>
    <t>Kc.Pco mini</t>
  </si>
  <si>
    <t>Carel c.Pco mini</t>
  </si>
  <si>
    <t>Используется в стандарте</t>
  </si>
  <si>
    <t>KPR300C</t>
  </si>
  <si>
    <t>Carel PrackPR300C</t>
  </si>
  <si>
    <t>KPR300S</t>
  </si>
  <si>
    <t>Carel PrackPR300S</t>
  </si>
  <si>
    <t>KPR300M</t>
  </si>
  <si>
    <t>Carel PrackPR300M</t>
  </si>
  <si>
    <r>
      <rPr>
        <b/>
        <sz val="12"/>
        <color rgb="FF000000"/>
        <rFont val="Cambria"/>
        <family val="1"/>
        <charset val="204"/>
      </rPr>
      <t xml:space="preserve">Опция F (регулятор вращения двигателя вентилятора) </t>
    </r>
    <r>
      <rPr>
        <b/>
        <sz val="12"/>
        <color rgb="FFFF0000"/>
        <rFont val="Cambria"/>
        <family val="1"/>
        <charset val="204"/>
      </rPr>
      <t>в отдельной таблице характеристики вентиляторов</t>
    </r>
  </si>
  <si>
    <t>Розница, евро</t>
  </si>
  <si>
    <t>Характеристики</t>
  </si>
  <si>
    <t>Регулирование</t>
  </si>
  <si>
    <t>F1P4</t>
  </si>
  <si>
    <t>Для всех, кроме TICD, 1-P, 4A на них стандарт</t>
  </si>
  <si>
    <t xml:space="preserve">Плавное </t>
  </si>
  <si>
    <t>F3P12</t>
  </si>
  <si>
    <t>3-P, 12A</t>
  </si>
  <si>
    <t>FPS50</t>
  </si>
  <si>
    <t>Ступенчатое</t>
  </si>
  <si>
    <t>Регулирование вращения двигателя вентилятора с помощью преобразователя частоты</t>
  </si>
  <si>
    <t>SPK222B43G</t>
  </si>
  <si>
    <t>Опция G (обратный клапан на линии нагнетания)</t>
  </si>
  <si>
    <t>Опция FN (модули вентиляторов конденсатора)</t>
  </si>
  <si>
    <t>FN1P</t>
  </si>
  <si>
    <t>FN3P</t>
  </si>
  <si>
    <t>FNEC</t>
  </si>
  <si>
    <t>Опция KP (реле давления одноблочное для управления вентилятором конденсатора)</t>
  </si>
  <si>
    <t>KP</t>
  </si>
  <si>
    <t>Опция HV (поддержание климата в щите управления)</t>
  </si>
  <si>
    <t>HV</t>
  </si>
  <si>
    <t>Обогрев и вентиляция щита</t>
  </si>
  <si>
    <t>Опция В1 (регулятор давления до себя на линии нагнетания + дифференциальный клапан)</t>
  </si>
  <si>
    <t>Опция регулятор давления до себя на слив (регулировка давления конденсации) R404A, переохлаждение 3гр.С., перегрев 10 гр.С.</t>
  </si>
  <si>
    <t>Максимальный перепад на вентиле / падение температуры насыщения 0,2 бар / 0,4К</t>
  </si>
  <si>
    <t>Максимальный перепад на вентиле / падение температуры насыщения 0,5 бар / 1,1К</t>
  </si>
  <si>
    <t>Максимальный перепад на вентиле / падение температуры насыщения 1,0 бар / 2,1К</t>
  </si>
  <si>
    <t>B1-012, B1-058, B1-078</t>
  </si>
  <si>
    <t>0-9 кВт</t>
  </si>
  <si>
    <t>0-15 кВт</t>
  </si>
  <si>
    <t>0-21 кВт</t>
  </si>
  <si>
    <t>B1-118, B1-138</t>
  </si>
  <si>
    <t>0-31 кВт</t>
  </si>
  <si>
    <t>0-49 кВт</t>
  </si>
  <si>
    <t>0-69 кВт</t>
  </si>
  <si>
    <t>B1-2х118, B1-2х138</t>
  </si>
  <si>
    <t>0-62 кВт</t>
  </si>
  <si>
    <t>0-98 кВт</t>
  </si>
  <si>
    <t>0-138 кВт</t>
  </si>
  <si>
    <t>10-45 кВт</t>
  </si>
  <si>
    <t>15-71 кВт</t>
  </si>
  <si>
    <t>20-99 кВт</t>
  </si>
  <si>
    <t>14-67 кВт</t>
  </si>
  <si>
    <t>22-106 кВт</t>
  </si>
  <si>
    <t>30-147 кВт</t>
  </si>
  <si>
    <t>22-107 кВт</t>
  </si>
  <si>
    <t>34-168 кВт</t>
  </si>
  <si>
    <t>47-234 кВт</t>
  </si>
  <si>
    <t>36-175 кВт</t>
  </si>
  <si>
    <t>55-275 кВт</t>
  </si>
  <si>
    <t>77-382 кВт</t>
  </si>
  <si>
    <t>56-279 кВт</t>
  </si>
  <si>
    <t>88-437 кВт</t>
  </si>
  <si>
    <t>122-608 кВт</t>
  </si>
  <si>
    <t>Опция В2 (регулятор давления до себя на линии слива жидкости в ресивер + дифференциальный клапан)</t>
  </si>
  <si>
    <t>B2-012, B2-058, B2-078</t>
  </si>
  <si>
    <t>0-35 кВт</t>
  </si>
  <si>
    <t>0-55 кВт</t>
  </si>
  <si>
    <t>0-78 кВт</t>
  </si>
  <si>
    <t>B2-118, B2-138</t>
  </si>
  <si>
    <t>0-113 кВт</t>
  </si>
  <si>
    <t>0-179 кВт</t>
  </si>
  <si>
    <t>0-253 кВт</t>
  </si>
  <si>
    <t>B2-2х118, B2-2х138</t>
  </si>
  <si>
    <t>0-226 кВт</t>
  </si>
  <si>
    <t>0-358 кВт</t>
  </si>
  <si>
    <t>0-506 кВт</t>
  </si>
  <si>
    <t>B2PC-118</t>
  </si>
  <si>
    <t>33-162 кВт</t>
  </si>
  <si>
    <t>52-257 кВт</t>
  </si>
  <si>
    <t>73-364 кВт</t>
  </si>
  <si>
    <t>49-240 кВт</t>
  </si>
  <si>
    <t>77-380 кВт</t>
  </si>
  <si>
    <t>108-538 кВт</t>
  </si>
  <si>
    <t>B2-2x118</t>
  </si>
  <si>
    <t>121-604 кВт</t>
  </si>
  <si>
    <t>171-855 кВт</t>
  </si>
  <si>
    <t>B2-2x138</t>
  </si>
  <si>
    <t>125-623 кВт</t>
  </si>
  <si>
    <t>198-985 кВт</t>
  </si>
  <si>
    <t>279-1394 кВт</t>
  </si>
  <si>
    <t>199-991 кВт</t>
  </si>
  <si>
    <t>314-1568 кВт</t>
  </si>
  <si>
    <t>444-2217 кВт</t>
  </si>
  <si>
    <t>Опция D (маслоотделитель на линию нагнетания)</t>
  </si>
  <si>
    <t>D-218</t>
  </si>
  <si>
    <t>D-258</t>
  </si>
  <si>
    <t>Опция Е (отделитель жидкости на линии всасывания)</t>
  </si>
  <si>
    <t>Е-012</t>
  </si>
  <si>
    <t>Е-318</t>
  </si>
  <si>
    <t>Контроль уровня фреона в ресивере (для ресиверов от 25 л)</t>
  </si>
  <si>
    <t>Холодопроизводительность *SC1, кВт</t>
  </si>
  <si>
    <t>Холодопроизводительность *SC2, кВт</t>
  </si>
  <si>
    <t>Холодопроизводительность *SC3, кВт</t>
  </si>
  <si>
    <t>Шаг ламелей, мм</t>
  </si>
  <si>
    <t>Площадь поверхности, м2</t>
  </si>
  <si>
    <t>Вентилятор NxD, мм</t>
  </si>
  <si>
    <t>Расход воздуха м3/час</t>
  </si>
  <si>
    <t>Присоединительные патрубки</t>
  </si>
  <si>
    <t>Габаритные размеры</t>
  </si>
  <si>
    <t>Масса, кг</t>
  </si>
  <si>
    <t>Длина струи,м</t>
  </si>
  <si>
    <t>Цена розничная.</t>
  </si>
  <si>
    <t>Вентилятора</t>
  </si>
  <si>
    <t>ТЭНов</t>
  </si>
  <si>
    <t>Вход</t>
  </si>
  <si>
    <t>Выход</t>
  </si>
  <si>
    <t>L</t>
  </si>
  <si>
    <t>B</t>
  </si>
  <si>
    <t>H</t>
  </si>
  <si>
    <t>ВО-1250-4</t>
  </si>
  <si>
    <t>1х250</t>
  </si>
  <si>
    <t>ВО-2250-4</t>
  </si>
  <si>
    <t>2х250</t>
  </si>
  <si>
    <t>ВО-1350-6</t>
  </si>
  <si>
    <t>1х350</t>
  </si>
  <si>
    <t>ВО-2350-6</t>
  </si>
  <si>
    <t>2х350</t>
  </si>
  <si>
    <t>ВО-3350-6</t>
  </si>
  <si>
    <t>3х350</t>
  </si>
  <si>
    <t>ВО-4350-6</t>
  </si>
  <si>
    <t>4х350</t>
  </si>
  <si>
    <t xml:space="preserve">ВО-2400-6С </t>
  </si>
  <si>
    <t>2х400</t>
  </si>
  <si>
    <t>ВО-3400-6В</t>
  </si>
  <si>
    <t>3х400</t>
  </si>
  <si>
    <t xml:space="preserve">ВО-2500-6В </t>
  </si>
  <si>
    <t>2х500</t>
  </si>
  <si>
    <t xml:space="preserve">ВО-3500-6B </t>
  </si>
  <si>
    <t>3х500</t>
  </si>
  <si>
    <t xml:space="preserve">ВО-3500-6С </t>
  </si>
  <si>
    <t xml:space="preserve">ВО-4500-6С </t>
  </si>
  <si>
    <t>4х500</t>
  </si>
  <si>
    <t xml:space="preserve">ВО-1250-7В </t>
  </si>
  <si>
    <t xml:space="preserve">ВО-1350-7В </t>
  </si>
  <si>
    <t>ВО-1400-7В</t>
  </si>
  <si>
    <t>1х400</t>
  </si>
  <si>
    <t xml:space="preserve">ВО-2350-7В </t>
  </si>
  <si>
    <t xml:space="preserve">ВО-3350-7В </t>
  </si>
  <si>
    <t xml:space="preserve">ВО-4350-7В </t>
  </si>
  <si>
    <t xml:space="preserve">ВО-2500-7В </t>
  </si>
  <si>
    <t xml:space="preserve">ВО-3500-7В </t>
  </si>
  <si>
    <t xml:space="preserve">ВО-4500-7В </t>
  </si>
  <si>
    <t>Номинальная холодопроизводительность рассчитана для хладагента R404A. 
Мощности рассчитаны при трех стандартных условиях (EN328): 
SC1: темп.воздуха = 10, Т.испарения = 0;
SC2:  темп.воздуха = 0, Т.испарения = -8;
SC3: темп.воздуха = -18, Т.испарения = -25 .</t>
  </si>
  <si>
    <t>максимальная температура окружающей среды, С</t>
  </si>
  <si>
    <t>температура конденсации,С</t>
  </si>
  <si>
    <t>Стандартный уровень шума</t>
  </si>
  <si>
    <t>Производительность, кВт</t>
  </si>
  <si>
    <t>Технология батареи</t>
  </si>
  <si>
    <t>Вентилятор</t>
  </si>
  <si>
    <t>Патрубки</t>
  </si>
  <si>
    <t>Цена, рубль</t>
  </si>
  <si>
    <t>Артикул</t>
  </si>
  <si>
    <t>Производитель**</t>
  </si>
  <si>
    <t>Диаметр, мм</t>
  </si>
  <si>
    <t>Кол-во, шт</t>
  </si>
  <si>
    <t>Мощность*, Вт</t>
  </si>
  <si>
    <t>Напряжение, В</t>
  </si>
  <si>
    <t>Вход,мм</t>
  </si>
  <si>
    <t>Выход,мм</t>
  </si>
  <si>
    <t>∆Т=10К</t>
  </si>
  <si>
    <t>остаток</t>
  </si>
  <si>
    <t>Вертикальный и горизонтальный монтаж</t>
  </si>
  <si>
    <t>C 1500  А М</t>
  </si>
  <si>
    <t>ПТТО</t>
  </si>
  <si>
    <t>YWF.A4S-500S-5EIA00</t>
  </si>
  <si>
    <t>Dunli</t>
  </si>
  <si>
    <t>I2 15</t>
  </si>
  <si>
    <t>C 1500  С М</t>
  </si>
  <si>
    <t>C 2500  А М</t>
  </si>
  <si>
    <t>I2 25</t>
  </si>
  <si>
    <t>C 2500  В М</t>
  </si>
  <si>
    <t>С 2500 64 М</t>
  </si>
  <si>
    <t>С 2630 64 М</t>
  </si>
  <si>
    <t>YWF.A4S-630S-5EIA00</t>
  </si>
  <si>
    <t>I2 26</t>
  </si>
  <si>
    <t>С 3500 73 М</t>
  </si>
  <si>
    <t>I2 35</t>
  </si>
  <si>
    <t>С 3630 73 М</t>
  </si>
  <si>
    <t>I2 36</t>
  </si>
  <si>
    <t>С 3500 74 М</t>
  </si>
  <si>
    <t>С 3630 74 М</t>
  </si>
  <si>
    <t>С 3500 75 М</t>
  </si>
  <si>
    <t>С 3630 75 М</t>
  </si>
  <si>
    <t>С 4500 85 М</t>
  </si>
  <si>
    <t>I2 45</t>
  </si>
  <si>
    <t>С 4630 85 М</t>
  </si>
  <si>
    <t>I2 46</t>
  </si>
  <si>
    <t>V-образные</t>
  </si>
  <si>
    <t>СV 2500 64 М</t>
  </si>
  <si>
    <t>СV 2630 64 М</t>
  </si>
  <si>
    <t>СVR 2630 64 М</t>
  </si>
  <si>
    <t>S4D630-AD01-01</t>
  </si>
  <si>
    <t>EBM Papst</t>
  </si>
  <si>
    <t>2630∆</t>
  </si>
  <si>
    <t>СV 3500 73 М</t>
  </si>
  <si>
    <t>СV 3630 73 М</t>
  </si>
  <si>
    <t>СVR 3630 73 М</t>
  </si>
  <si>
    <t>СV 3500 74 М</t>
  </si>
  <si>
    <t>СV 3630 74 М</t>
  </si>
  <si>
    <t>СVR 3630 74 М</t>
  </si>
  <si>
    <t>СV 3500 75 М</t>
  </si>
  <si>
    <t>СV 3630 75 М</t>
  </si>
  <si>
    <t>СVR 3630 75 М</t>
  </si>
  <si>
    <t>СV 4500 85 М</t>
  </si>
  <si>
    <t>СV 4630 85 М</t>
  </si>
  <si>
    <t>СVR 4630 85 М</t>
  </si>
  <si>
    <t>Конденсаторы с увеличенной площадью фронтальной поверхности</t>
  </si>
  <si>
    <t>С 2630 2 М</t>
  </si>
  <si>
    <t>С 2630 3 М</t>
  </si>
  <si>
    <t>С 2630 4 М</t>
  </si>
  <si>
    <t>СR 2630 2 М</t>
  </si>
  <si>
    <t>СR 2630 3 М</t>
  </si>
  <si>
    <t>СR 2630 4 М</t>
  </si>
  <si>
    <t>Низкий уровень шума</t>
  </si>
  <si>
    <t>Цена, евро</t>
  </si>
  <si>
    <t xml:space="preserve">С 2500 64 ZN  </t>
  </si>
  <si>
    <t>S8E500-AJ03-01</t>
  </si>
  <si>
    <t>С 2630 64 ZN</t>
  </si>
  <si>
    <t>S8D630-AN03-01</t>
  </si>
  <si>
    <t>330∆</t>
  </si>
  <si>
    <t>С 3500 73 ZN</t>
  </si>
  <si>
    <t>С 3630 73 ZN</t>
  </si>
  <si>
    <t>С 3500 74 ZN</t>
  </si>
  <si>
    <t>С 3630 74 ZN</t>
  </si>
  <si>
    <t>С 3500 75 ZN</t>
  </si>
  <si>
    <t>С 3630 75 ZN</t>
  </si>
  <si>
    <t>С 4500 85 ZN</t>
  </si>
  <si>
    <t>С 4630 85 ZN</t>
  </si>
  <si>
    <t>V- образные</t>
  </si>
  <si>
    <t>СV 2500 64  ZN</t>
  </si>
  <si>
    <t>СV 2630 64 ZN</t>
  </si>
  <si>
    <t>СV 3500 73 ZN</t>
  </si>
  <si>
    <t>СV 3630 73 ZN</t>
  </si>
  <si>
    <t>СV 3500 74 ZN</t>
  </si>
  <si>
    <t>СV 3630 74 ZN</t>
  </si>
  <si>
    <t>СV 3500 75 ZN</t>
  </si>
  <si>
    <t>СV 3630 75 ZN</t>
  </si>
  <si>
    <t>СV 4500 85 ZN</t>
  </si>
  <si>
    <t>СV 4630 85 ZN</t>
  </si>
  <si>
    <t>С 2630 2 ZN</t>
  </si>
  <si>
    <t>С 2630 3 ZN</t>
  </si>
  <si>
    <t>С 2630 4 ZN</t>
  </si>
  <si>
    <t>*Мощность одного вентилятора</t>
  </si>
  <si>
    <t>**Может устанавливаться другой производитель равный по качеству</t>
  </si>
  <si>
    <t>методика подбора:</t>
  </si>
  <si>
    <t>Разница температур ∆Т=10К</t>
  </si>
  <si>
    <t>Для температур кипения -5,-10,-15 Теплота конденсации=1,6 х холодопроизводительность</t>
  </si>
  <si>
    <t>Для температур кипения -25 Теплота конденсации=1,8 х холодопроизводительность</t>
  </si>
  <si>
    <t>Для температур кипения -30, -35 Теплота конденсации=1,9 х холодопроизводительность</t>
  </si>
  <si>
    <t>новые модели</t>
  </si>
  <si>
    <t>Аппарат Шоковой заморозки</t>
  </si>
  <si>
    <t>Противни</t>
  </si>
  <si>
    <t>Вес, не более, кг</t>
  </si>
  <si>
    <t>Габаритные размеры, мм</t>
  </si>
  <si>
    <t>Интесивная заморзка 70 мин, кг (пельмени)*</t>
  </si>
  <si>
    <t>Интесивная заморзка 70 мин, кг (горох)*</t>
  </si>
  <si>
    <t>Умеренная заморзка 240 мин, кг (пельмени)*</t>
  </si>
  <si>
    <t>Умеренная заморзка 240 мин, кг (горох)*</t>
  </si>
  <si>
    <t>Параметры электросети, Vol/Hz/Ph</t>
  </si>
  <si>
    <t>Мощность электри-ческая (не более), кВт</t>
  </si>
  <si>
    <t>ШСМ 725</t>
  </si>
  <si>
    <t xml:space="preserve"> 1/1х1'' 530х325х25[811-20] - 20 шт.</t>
  </si>
  <si>
    <t>960х735х2300</t>
  </si>
  <si>
    <t>380/50/3</t>
  </si>
  <si>
    <t>ШСМ 725 K</t>
  </si>
  <si>
    <t>910х730х2300</t>
  </si>
  <si>
    <r>
      <rPr>
        <i/>
        <sz val="12"/>
        <color rgb="FF000000"/>
        <rFont val="Calibri"/>
        <family val="2"/>
        <charset val="204"/>
      </rPr>
      <t xml:space="preserve">Описание: Аппарат собран на базе низкотемпературного шкафа из нержавеющей стали с утеплением ППУ, объёмом 0,7 м3. В состав холодильной машины входит компрессор тм "Tecumseh", воздухоохладитель интенсивной заморозки (шокер), микроканальный конденсатор, системя контроля и обеспечения безопасности. Все компоненты смонтированы на заводе. Оборудование поставляется в полностью рабочем состоянии. </t>
    </r>
    <r>
      <rPr>
        <i/>
        <sz val="12"/>
        <color rgb="FFFF0000"/>
        <rFont val="Calibri"/>
        <family val="2"/>
        <charset val="204"/>
      </rPr>
      <t>Гастроёмкости в комплект не входят.</t>
    </r>
  </si>
  <si>
    <t>ШСМ 725-14</t>
  </si>
  <si>
    <t xml:space="preserve">  600х400х25[811-20] - 20 шт.</t>
  </si>
  <si>
    <t>960х1450х2300</t>
  </si>
  <si>
    <t>ШСМ 725-14 K</t>
  </si>
  <si>
    <r>
      <rPr>
        <i/>
        <sz val="12"/>
        <color rgb="FF000000"/>
        <rFont val="Calibri"/>
        <family val="2"/>
        <charset val="204"/>
      </rPr>
      <t xml:space="preserve">Описание: Аппарат собран на базе низкотемпературного шкафа из нержавеющей стали с утеплением ППУ, объёмом 1,4 м3. В состав холодильной машины входит компрессор тм "Tecumseh", воздухоохладитель интенсивной заморозки (шокер), микроканальный конденсатор, системя контроля и обеспечения безопасности. Все компоненты смонтированы на заводе. Оборудование поставляется в полностью рабочем состоянии. </t>
    </r>
    <r>
      <rPr>
        <i/>
        <sz val="12"/>
        <color rgb="FFFF0000"/>
        <rFont val="Calibri"/>
        <family val="2"/>
        <charset val="204"/>
      </rPr>
      <t>Гастроёмкости в комплект не входят.</t>
    </r>
  </si>
  <si>
    <t>ШСМ 3050 А</t>
  </si>
  <si>
    <t>Все типы поддонов GN-2/1</t>
  </si>
  <si>
    <t>В состав Аппарата входит:</t>
  </si>
  <si>
    <t>Компрессорго-конденсаторный блок на выбор:</t>
  </si>
  <si>
    <t>Компрессорно-конденсаторный блок на базе спирального компрессора. Вес нетто: 170 кг, габаритные размеры: 1189х565х1025, электрическая мощность 4,5 кВт (CCB245 ZF25)</t>
  </si>
  <si>
    <r>
      <rPr>
        <i/>
        <sz val="11"/>
        <color rgb="FF000000"/>
        <rFont val="Calibri"/>
        <family val="2"/>
        <charset val="204"/>
      </rPr>
      <t>Компрессорно-конденсаторный блок на базе поршневого компрессора. Вес нетто: ... кг, габаритные размеры: , электрическая мощность ... кВт (</t>
    </r>
    <r>
      <rPr>
        <i/>
        <sz val="11"/>
        <color rgb="FF000000"/>
        <rFont val="Calibri"/>
        <family val="2"/>
        <charset val="1"/>
      </rPr>
      <t>CCB235 YF56</t>
    </r>
    <r>
      <rPr>
        <i/>
        <sz val="11"/>
        <color rgb="FF000000"/>
        <rFont val="Calibri"/>
        <family val="2"/>
        <charset val="204"/>
      </rPr>
      <t>)</t>
    </r>
  </si>
  <si>
    <t>Компрессорно-конденсаторный блок на базе поршневого компрессора. Вес нетто: ... кг, габаритные размеры: , электрическая мощность ... кВт (CCB3SG35  Q5-33.1Y)</t>
  </si>
  <si>
    <t>Компрессорно-конденсаторный блок на базе поршневого компрессора. Вес нетто: ... кг, габаритные размеры: , электрическая мощность ... кВт (CCB3SG35 4TES-9Y)</t>
  </si>
  <si>
    <t>Камера из панелей ППУ 120 мм, с лабиринтным замковым соединением для ШСМ 3050 А 1640х1640х2200</t>
  </si>
  <si>
    <t>Воздухоохладитель (шокер) с вентиляторами и гидравлической обвязкой (ТРВ и соленоидный вентиль). Габариты не более 1400х600х2000, вес не более 100 кг.</t>
  </si>
  <si>
    <t>Щитуправления на выбор:</t>
  </si>
  <si>
    <t>Щит управления шокером ЩАУ-К974-Т15</t>
  </si>
  <si>
    <t>Щит управления шокером ЩАУ-К06-Т15</t>
  </si>
  <si>
    <t>Щит управления шокером ЩАУ-XB590-Т15</t>
  </si>
  <si>
    <t>Тележка-шпилька на 24 противня. Габариты:590*650х1700</t>
  </si>
  <si>
    <t>Конденсация 45 С</t>
  </si>
  <si>
    <t>EV 2-0</t>
  </si>
  <si>
    <t>1 кВт</t>
  </si>
  <si>
    <t>EV 2-1</t>
  </si>
  <si>
    <t>EV 2-2</t>
  </si>
  <si>
    <t>2 кВт</t>
  </si>
  <si>
    <t>EV 2-3</t>
  </si>
  <si>
    <t>3 кВт</t>
  </si>
  <si>
    <t>EV 2-4</t>
  </si>
  <si>
    <t>4 кВт</t>
  </si>
  <si>
    <t>EV 2-5</t>
  </si>
  <si>
    <t>EV 2-6</t>
  </si>
  <si>
    <t>5 кВт</t>
  </si>
  <si>
    <t>EV 5-1</t>
  </si>
  <si>
    <t>6 кВт</t>
  </si>
  <si>
    <t>EV 5-2</t>
  </si>
  <si>
    <t>7 кВт</t>
  </si>
  <si>
    <t>8 кВт</t>
  </si>
  <si>
    <t>9 кВт</t>
  </si>
  <si>
    <t>EV 5-3</t>
  </si>
  <si>
    <t>10 кВт</t>
  </si>
  <si>
    <t>EV 5-4</t>
  </si>
  <si>
    <t>11 кВт</t>
  </si>
  <si>
    <t>EV 12-5</t>
  </si>
  <si>
    <t>12 кВт</t>
  </si>
  <si>
    <t>EV 12-6</t>
  </si>
  <si>
    <t>13 кВт</t>
  </si>
  <si>
    <t>EV 12-7</t>
  </si>
  <si>
    <t>14 кВт</t>
  </si>
  <si>
    <t>EV 20-8</t>
  </si>
  <si>
    <t>15 кВт</t>
  </si>
  <si>
    <t>EV 20-9</t>
  </si>
  <si>
    <t>16 кВт</t>
  </si>
  <si>
    <t>EV 55-10</t>
  </si>
  <si>
    <t>17 кВт</t>
  </si>
  <si>
    <t>EV 55-11</t>
  </si>
  <si>
    <t>18 кВт</t>
  </si>
  <si>
    <t>EV 55-12</t>
  </si>
  <si>
    <t>19 кВт</t>
  </si>
  <si>
    <t>20 кВт</t>
  </si>
  <si>
    <t>21 кВт</t>
  </si>
  <si>
    <t>22 кВт</t>
  </si>
  <si>
    <t>23 кВт</t>
  </si>
  <si>
    <t>24 кВт</t>
  </si>
  <si>
    <t>25 кВт</t>
  </si>
  <si>
    <t>26 кВт</t>
  </si>
  <si>
    <t>27 кВт</t>
  </si>
  <si>
    <t>28 кВт</t>
  </si>
  <si>
    <t>29 кВт</t>
  </si>
  <si>
    <t>30 кВт</t>
  </si>
  <si>
    <t>31 кВт</t>
  </si>
  <si>
    <t>32 кВт</t>
  </si>
  <si>
    <t>33 кВт</t>
  </si>
  <si>
    <t>34 кВт</t>
  </si>
  <si>
    <t>35 кВт</t>
  </si>
  <si>
    <t>36 кВт</t>
  </si>
  <si>
    <t>37 кВт</t>
  </si>
  <si>
    <t>TE12-6</t>
  </si>
  <si>
    <t>38 кВт</t>
  </si>
  <si>
    <t>39 кВт</t>
  </si>
  <si>
    <t>40 кВт</t>
  </si>
  <si>
    <t>41 кВт</t>
  </si>
  <si>
    <t>42 кВт</t>
  </si>
  <si>
    <t>43 кВт</t>
  </si>
  <si>
    <t>44 кВт</t>
  </si>
  <si>
    <t>45 кВт</t>
  </si>
  <si>
    <t>EV 55-13</t>
  </si>
  <si>
    <t>46 кВт</t>
  </si>
  <si>
    <t>47 кВт</t>
  </si>
  <si>
    <t>48 кВт</t>
  </si>
  <si>
    <t>49 кВт</t>
  </si>
  <si>
    <t>50 кВт</t>
  </si>
  <si>
    <t>51 кВт</t>
  </si>
  <si>
    <t>52 кВт</t>
  </si>
  <si>
    <t>53 кВт</t>
  </si>
  <si>
    <t>54 кВт</t>
  </si>
  <si>
    <t>55 кВт</t>
  </si>
  <si>
    <t>56 кВт</t>
  </si>
  <si>
    <t>57 кВт</t>
  </si>
  <si>
    <t>58 кВт</t>
  </si>
  <si>
    <t>59 кВт</t>
  </si>
  <si>
    <t>60 кВт</t>
  </si>
  <si>
    <t>61 кВт</t>
  </si>
  <si>
    <t>62 кВт</t>
  </si>
  <si>
    <t>63 кВт</t>
  </si>
  <si>
    <t>64 кВт</t>
  </si>
  <si>
    <t>65 кВт</t>
  </si>
  <si>
    <t>66 кВт</t>
  </si>
  <si>
    <t>67 кВт</t>
  </si>
  <si>
    <t>68 кВт</t>
  </si>
  <si>
    <t>69 кВт</t>
  </si>
  <si>
    <t>70 кВт</t>
  </si>
  <si>
    <t>71 кВт</t>
  </si>
  <si>
    <t>72 кВт</t>
  </si>
  <si>
    <t>73 кВт</t>
  </si>
  <si>
    <t>74 кВт</t>
  </si>
  <si>
    <t>75 кВт</t>
  </si>
  <si>
    <t>76 кВт</t>
  </si>
  <si>
    <t>77 кВт</t>
  </si>
  <si>
    <t>78 кВт</t>
  </si>
  <si>
    <t>79 кВт</t>
  </si>
  <si>
    <t>80 кВт</t>
  </si>
  <si>
    <t>81 кВт</t>
  </si>
  <si>
    <t>82 кВт</t>
  </si>
  <si>
    <t>83 кВт</t>
  </si>
  <si>
    <t>84 кВт</t>
  </si>
  <si>
    <t>85 кВт</t>
  </si>
  <si>
    <t>86 кВт</t>
  </si>
  <si>
    <t>87 кВт</t>
  </si>
  <si>
    <t>88 кВт</t>
  </si>
  <si>
    <t>89 кВт</t>
  </si>
  <si>
    <t>90 кВт</t>
  </si>
  <si>
    <t>91 кВт</t>
  </si>
  <si>
    <t>92 кВт</t>
  </si>
  <si>
    <t>93 кВт</t>
  </si>
  <si>
    <t>94 кВт</t>
  </si>
  <si>
    <t>95 кВт</t>
  </si>
  <si>
    <t>96 кВт</t>
  </si>
  <si>
    <t>SV2s + катушка 220В</t>
  </si>
  <si>
    <t>SV2s</t>
  </si>
  <si>
    <t>SV3s + катушка 220В</t>
  </si>
  <si>
    <t>SV3s</t>
  </si>
  <si>
    <t>SV6s + катушка 220В</t>
  </si>
  <si>
    <t>SV10s + катушка 220В</t>
  </si>
  <si>
    <t>SV15s + катушка 220В</t>
  </si>
  <si>
    <t>SV6s</t>
  </si>
  <si>
    <t>SV20s + катушка 220В</t>
  </si>
  <si>
    <t>SV22s + катушка 220В</t>
  </si>
  <si>
    <t>SV25s + катушка 220В</t>
  </si>
  <si>
    <t>SV10s</t>
  </si>
  <si>
    <t>SV15s</t>
  </si>
  <si>
    <t>EVR20s</t>
  </si>
  <si>
    <t>SV20s</t>
  </si>
  <si>
    <t>SV22s</t>
  </si>
  <si>
    <t>EVR25s</t>
  </si>
  <si>
    <t>SV25s</t>
  </si>
  <si>
    <t>Щит управления воздухоохладителями</t>
  </si>
  <si>
    <t xml:space="preserve">Щиты управления воздухоохладителем на базе контроллеров ETC974 и XR06 </t>
  </si>
  <si>
    <t>Мощность ТЭНов оттайки, до кВт</t>
  </si>
  <si>
    <t>Наменование</t>
  </si>
  <si>
    <t>Простой и бюджетный щит в минимальной комплектации, но при этом выполняющий все необходимые функции для управления ВО в камерах.</t>
  </si>
  <si>
    <t>ЩАУ-К974-Т5</t>
  </si>
  <si>
    <t>ЩАУ-К06-Т5</t>
  </si>
  <si>
    <t>Включение/выключение соленоидного вентиля</t>
  </si>
  <si>
    <t>ЩАУ-К974-T10</t>
  </si>
  <si>
    <t>ЩАУ-К06-T10</t>
  </si>
  <si>
    <t>Включение/выключение вентиляторов ВО</t>
  </si>
  <si>
    <t>ЩАУ-К974-Т15</t>
  </si>
  <si>
    <t>ЩАУ-К06-Т15</t>
  </si>
  <si>
    <t>Включение/выключение ТЭНов оттайки ВО</t>
  </si>
  <si>
    <t>ЩАУ-К974-T20</t>
  </si>
  <si>
    <t>ЩАУ-К06-T20</t>
  </si>
  <si>
    <t>ЩАУ-К974-Т25</t>
  </si>
  <si>
    <t>ЩАУ-К06-Т25</t>
  </si>
  <si>
    <t>ЩАУ-К974-Т30</t>
  </si>
  <si>
    <t>ЩАУ-К06-Т30</t>
  </si>
  <si>
    <t>ЩАУ-К974-Т35</t>
  </si>
  <si>
    <t>ЩАУ-К06-Т35</t>
  </si>
  <si>
    <t>Щиты управления воздухоохладителями c сетевой картой</t>
  </si>
  <si>
    <t>Щиты управления воздухоохладителем на базе контроллеров PJEZ и XR60</t>
  </si>
  <si>
    <t>Простой и бюджетный щит в минимальной комплектации, но при этом выполняющий все необходимые функции для управления ВО в камерах и с возможностью подключения в систему мониторинга.</t>
  </si>
  <si>
    <t>ЩАУ-КPJEZ-Т5</t>
  </si>
  <si>
    <t>ЩАУ-К60-Т5</t>
  </si>
  <si>
    <t>ЩАУ-КPJEZ-T10</t>
  </si>
  <si>
    <t>ЩАУ-К60-T10</t>
  </si>
  <si>
    <t>ЩАУ-КPJEZ-Т15</t>
  </si>
  <si>
    <t>ЩАУ-К60-Т15</t>
  </si>
  <si>
    <t>ЩАУ-КPJEZ-T20</t>
  </si>
  <si>
    <t>ЩАУ-К60-T20</t>
  </si>
  <si>
    <t>ЩАУ-КPJEZ-Т25</t>
  </si>
  <si>
    <t>ЩАУ-К60-Т25</t>
  </si>
  <si>
    <t>ЩАУ-КPJEZ-Т30</t>
  </si>
  <si>
    <t>ЩАУ-К60-Т30</t>
  </si>
  <si>
    <t>ЩАУ-КPJEZ-Т35</t>
  </si>
  <si>
    <t>ЩАУ-К60-Т35</t>
  </si>
  <si>
    <t>Щит управления двумя воздухоохладителями</t>
  </si>
  <si>
    <t>Щиты управления воздухоохладителем на базе контроллера XC64</t>
  </si>
  <si>
    <t>Щит на контроллере способным синхронизировать работу двух ВО в камере</t>
  </si>
  <si>
    <t>2х5</t>
  </si>
  <si>
    <t>ЩАУ-К64-Т5</t>
  </si>
  <si>
    <t>2х10</t>
  </si>
  <si>
    <t>ЩАУ-К64-T10</t>
  </si>
  <si>
    <t>2х15</t>
  </si>
  <si>
    <t>ЩАУ-К64-Т15</t>
  </si>
  <si>
    <t>2х20</t>
  </si>
  <si>
    <t>ЩАУ-К64-T20</t>
  </si>
  <si>
    <t>2х25</t>
  </si>
  <si>
    <t>ЩАУ-К64-Т25</t>
  </si>
  <si>
    <t>2х30</t>
  </si>
  <si>
    <t>ЩАУ-К64-Т30</t>
  </si>
  <si>
    <t>2х35</t>
  </si>
  <si>
    <t>ЩАУ-К64-Т35</t>
  </si>
  <si>
    <t>Щиты управления для шокеров</t>
  </si>
  <si>
    <t>Щиты управления воздухохоохладителем</t>
  </si>
  <si>
    <t>ЩАУ-XB590-Т5</t>
  </si>
  <si>
    <t>ЩАУ-XB590-T10</t>
  </si>
  <si>
    <t>ЩАУ-XB590-Т15</t>
  </si>
  <si>
    <t>ЩАУ-XB590-T20</t>
  </si>
  <si>
    <t>ЩАУ-XB590-Т25</t>
  </si>
  <si>
    <t>имеется возможность прервать выполнение любого цикла охлаждения/заморозки;</t>
  </si>
  <si>
    <t>ЩАУ-XB590-Т30</t>
  </si>
  <si>
    <t>имеется возможность использования в каждом цикле до трех термощупов или термощупа с 3-мя температурными датчиками;</t>
  </si>
  <si>
    <t>ЩАУ-XB590-Т35</t>
  </si>
  <si>
    <t>невозможна оттайка во время циклов, вентиляторы всегда работают. Цикл оттайки может быть запущен перед любым циклом охлаждения/заморозки;</t>
  </si>
  <si>
    <t>каждый цикл может быть разделен на 3 фазы с соблюдением установленных параметров;</t>
  </si>
  <si>
    <t>Щуп</t>
  </si>
  <si>
    <t>имеется звуковое предупреждение о слишком низкой или высокой температуре конденсатора;</t>
  </si>
  <si>
    <t>ведение журнала о последних 15 аварийных событий (высокая температура, сбой подачи питания и превышение максимального времени цикла);</t>
  </si>
  <si>
    <t>каждое устройство снабжено выводом для подключения дисплея;</t>
  </si>
  <si>
    <t>Щит ECB2030 контроллером</t>
  </si>
  <si>
    <t>Щиты управлення воздухохоохладителем</t>
  </si>
  <si>
    <t>мощность тэнов оттайки до, кВт</t>
  </si>
  <si>
    <t>Розничная цена, евро</t>
  </si>
  <si>
    <t>ЩАУ-2030-Т5</t>
  </si>
  <si>
    <t>ЩАУ-2030-T10</t>
  </si>
  <si>
    <t>Отображение времени</t>
  </si>
  <si>
    <t>ЩАУ-2030-Т15</t>
  </si>
  <si>
    <t>Отображает величину тока</t>
  </si>
  <si>
    <t>ЩАУ-2030-T20</t>
  </si>
  <si>
    <t>ЩАУ-2030-Т25</t>
  </si>
  <si>
    <t>ЩАУ-2030-Т30</t>
  </si>
  <si>
    <t>ЩАУ-2030-Т35</t>
  </si>
  <si>
    <t>Основные преимущества:</t>
  </si>
  <si>
    <t>Функции:</t>
  </si>
  <si>
    <t xml:space="preserve"> - Управление трехфазным компрессором до 10 л.с. (10 л.с.)</t>
  </si>
  <si>
    <t xml:space="preserve"> - Оттайка: естественная, электрическая, горячим газом</t>
  </si>
  <si>
    <t xml:space="preserve"> - Встроенный автоматический выключатель максимального тока Schneider</t>
  </si>
  <si>
    <t xml:space="preserve"> - Управление вентилятором испарителя</t>
  </si>
  <si>
    <t xml:space="preserve"> - Современный герметичный корпус IP65</t>
  </si>
  <si>
    <t xml:space="preserve"> - Часы реального времени</t>
  </si>
  <si>
    <t xml:space="preserve"> - Эстетичная панель управления с большим дисплеем</t>
  </si>
  <si>
    <t xml:space="preserve"> - Звуковая сигнализация</t>
  </si>
  <si>
    <t xml:space="preserve"> - Часы с программатором</t>
  </si>
  <si>
    <t xml:space="preserve"> - Интерфейс связи RS-485 с протоколом Modbus </t>
  </si>
  <si>
    <t xml:space="preserve"> - Сигнализация незакрытой двери со звуковой сигнализацией</t>
  </si>
  <si>
    <t xml:space="preserve"> - Включение подогревателя картера компрессора</t>
  </si>
  <si>
    <t xml:space="preserve"> - Множество индикаторов по работе системы</t>
  </si>
  <si>
    <t xml:space="preserve"> - Два дополнительных выхода для управления: освещение, конденсатный насос или сигнализация</t>
  </si>
  <si>
    <t xml:space="preserve"> - Простые в использовании кнопки функций и программирования</t>
  </si>
  <si>
    <t xml:space="preserve"> - Два логических входа: дверь, реле давления, кнопки, сигнализация, дистанционная оттайка и т. д.</t>
  </si>
  <si>
    <t xml:space="preserve"> - Режим ECO автоматическое изменение настроек температуры вне часов работы магазина/компании</t>
  </si>
  <si>
    <t xml:space="preserve"> - Датчик затухания, чередования фаз и дисбаланса фаз</t>
  </si>
  <si>
    <t xml:space="preserve"> Сигнализация HACCP</t>
  </si>
  <si>
    <t xml:space="preserve"> - Мгновенная сигнализация высокой «SHi» и низкой «SLi» температуры</t>
  </si>
  <si>
    <t xml:space="preserve"> - Аварийный сигнал высокой температуры «SHH» и аварийный сигнал низкой температуры «SLH»</t>
  </si>
  <si>
    <t xml:space="preserve"> Контроллер также сохраняет в память:</t>
  </si>
  <si>
    <t xml:space="preserve"> - Дата/время отключения электроэнергии</t>
  </si>
  <si>
    <t xml:space="preserve"> - Максимальная и минимальная температура во время сигнализации </t>
  </si>
  <si>
    <t xml:space="preserve"> Интерфейс RS-485:</t>
  </si>
  <si>
    <t xml:space="preserve"> Контроллер имеет интерфейс RS-485 для связи с компьютером. Это позволяет вам создать одно соединение между контроллером и компьютером или сеть контроллеров, управляемых с ПК.</t>
  </si>
  <si>
    <t>По вопросам продаж и поддержки обращайтесь:</t>
  </si>
  <si>
    <t>Сайт: http://intercold.nt-rt.ru  || Эл.почта: ndc@nt-rt.ru</t>
  </si>
  <si>
    <r>
      <t>Опции и аксессуары для сплит-систем.</t>
    </r>
    <r>
      <rPr>
        <b/>
        <sz val="18"/>
        <color rgb="FFFF0000"/>
        <rFont val="Cambria"/>
        <family val="1"/>
        <charset val="204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</si>
</sst>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\ [$₽-419];\-#,##0\ [$₽-419]"/>
    <numFmt numFmtId="165" formatCode="0.0"/>
    <numFmt numFmtId="166" formatCode="[$€-1809]#,##0"/>
    <numFmt numFmtId="167" formatCode="[$€-419]\ #,##0"/>
    <numFmt numFmtId="168" formatCode="[$€-1809]#,##0.00"/>
    <numFmt numFmtId="169" formatCode="#,##0\ [$₽-419];[Red]\-#,##0\ [$₽-419]"/>
    <numFmt numFmtId="170" formatCode="#,###\ [$₽-419];[Red]\-#,###\ [$₽-419]"/>
    <numFmt numFmtId="171" formatCode="#,##0\ [$€-42D]"/>
    <numFmt numFmtId="172" formatCode="#,##0.0"/>
  </numFmts>
  <fonts count="141" x14ac:knownFonts="1">
    <font>
      <sz val="11"/>
      <color rgb="FF000000"/>
      <name val="Calibri"/>
      <family val="2"/>
      <charset val="204"/>
    </font>
    <font>
      <sz val="10"/>
      <color rgb="FF000000"/>
      <name val="MS Sans Serif"/>
      <family val="2"/>
      <charset val="204"/>
    </font>
    <font>
      <u/>
      <sz val="8"/>
      <color rgb="FF0000FF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rgb="FF000000"/>
      <name val="Calibri"/>
      <family val="3"/>
      <charset val="204"/>
    </font>
    <font>
      <sz val="14"/>
      <color rgb="FF000000"/>
      <name val="Cambria"/>
      <family val="1"/>
      <charset val="204"/>
    </font>
    <font>
      <b/>
      <sz val="20"/>
      <color rgb="FF000000"/>
      <name val="Cambria"/>
      <family val="1"/>
      <charset val="204"/>
    </font>
    <font>
      <u/>
      <sz val="14"/>
      <color rgb="FFFF0000"/>
      <name val="Cambria"/>
      <family val="1"/>
      <charset val="204"/>
    </font>
    <font>
      <b/>
      <i/>
      <u/>
      <sz val="14"/>
      <color rgb="FFFF0000"/>
      <name val="Cambria"/>
      <family val="1"/>
      <charset val="204"/>
    </font>
    <font>
      <b/>
      <u/>
      <sz val="10"/>
      <color rgb="FFFF0000"/>
      <name val="Arial"/>
      <family val="2"/>
      <charset val="204"/>
    </font>
    <font>
      <sz val="20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Cambria"/>
      <family val="1"/>
      <charset val="204"/>
    </font>
    <font>
      <b/>
      <sz val="11"/>
      <name val="Cambria"/>
      <family val="1"/>
      <charset val="204"/>
    </font>
    <font>
      <b/>
      <sz val="11"/>
      <color rgb="FF000000"/>
      <name val="Cambria"/>
      <family val="1"/>
      <charset val="204"/>
    </font>
    <font>
      <b/>
      <sz val="11"/>
      <color rgb="FFFF0000"/>
      <name val="Cambria"/>
      <family val="1"/>
      <charset val="204"/>
    </font>
    <font>
      <b/>
      <sz val="12"/>
      <color rgb="FFFF0000"/>
      <name val="Cambria"/>
      <family val="1"/>
      <charset val="204"/>
    </font>
    <font>
      <b/>
      <u/>
      <sz val="11"/>
      <name val="Cambria"/>
      <family val="1"/>
      <charset val="204"/>
    </font>
    <font>
      <sz val="11"/>
      <color rgb="FF784B04"/>
      <name val="Cambria"/>
      <family val="1"/>
      <charset val="204"/>
    </font>
    <font>
      <sz val="11"/>
      <name val="Cambria"/>
      <family val="1"/>
      <charset val="204"/>
    </font>
    <font>
      <b/>
      <u/>
      <sz val="12"/>
      <color rgb="FF000000"/>
      <name val="Calibri"/>
      <family val="2"/>
      <charset val="204"/>
    </font>
    <font>
      <sz val="11"/>
      <color rgb="FF7B3D00"/>
      <name val="Cambria"/>
      <family val="1"/>
      <charset val="204"/>
    </font>
    <font>
      <sz val="11"/>
      <color rgb="FF002A37"/>
      <name val="Cambria"/>
      <family val="1"/>
      <charset val="204"/>
    </font>
    <font>
      <b/>
      <vertAlign val="superscript"/>
      <sz val="10"/>
      <name val="Cambria"/>
      <family val="1"/>
      <charset val="204"/>
    </font>
    <font>
      <sz val="10"/>
      <color rgb="FF000000"/>
      <name val="Cambria"/>
      <family val="1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i/>
      <sz val="11"/>
      <color rgb="FF000000"/>
      <name val="Cambria"/>
      <family val="1"/>
      <charset val="204"/>
    </font>
    <font>
      <b/>
      <sz val="11"/>
      <color rgb="FF784B04"/>
      <name val="Cambria"/>
      <family val="1"/>
      <charset val="204"/>
    </font>
    <font>
      <i/>
      <sz val="11"/>
      <name val="Cambria"/>
      <family val="1"/>
      <charset val="204"/>
    </font>
    <font>
      <b/>
      <sz val="11"/>
      <color rgb="FF7B3D00"/>
      <name val="Cambria"/>
      <family val="1"/>
      <charset val="204"/>
    </font>
    <font>
      <b/>
      <u/>
      <sz val="18"/>
      <color rgb="FF000000"/>
      <name val="Cambria"/>
      <family val="1"/>
      <charset val="204"/>
    </font>
    <font>
      <b/>
      <sz val="18"/>
      <color rgb="FFFF0000"/>
      <name val="Cambria"/>
      <family val="1"/>
      <charset val="204"/>
    </font>
    <font>
      <sz val="12"/>
      <color rgb="FF000000"/>
      <name val="Cambria"/>
      <family val="1"/>
      <charset val="204"/>
    </font>
    <font>
      <b/>
      <u/>
      <sz val="11"/>
      <color rgb="FF000000"/>
      <name val="Cambria"/>
      <family val="1"/>
      <charset val="204"/>
    </font>
    <font>
      <b/>
      <sz val="11"/>
      <color rgb="FF0066CC"/>
      <name val="Cambria"/>
      <family val="1"/>
      <charset val="204"/>
    </font>
    <font>
      <b/>
      <sz val="11"/>
      <color rgb="FF7030A0"/>
      <name val="Cambria"/>
      <family val="1"/>
      <charset val="204"/>
    </font>
    <font>
      <u/>
      <sz val="11"/>
      <name val="Cambria"/>
      <family val="1"/>
      <charset val="204"/>
    </font>
    <font>
      <u/>
      <sz val="11"/>
      <color rgb="FF000000"/>
      <name val="Cambria"/>
      <family val="1"/>
      <charset val="204"/>
    </font>
    <font>
      <sz val="11"/>
      <color rgb="FF7030A0"/>
      <name val="Cambria"/>
      <family val="1"/>
      <charset val="204"/>
    </font>
    <font>
      <vertAlign val="superscript"/>
      <sz val="11"/>
      <color rgb="FF000000"/>
      <name val="Cambria"/>
      <family val="1"/>
      <charset val="204"/>
    </font>
    <font>
      <b/>
      <sz val="10"/>
      <color rgb="FF000000"/>
      <name val="Cambria"/>
      <family val="1"/>
      <charset val="204"/>
    </font>
    <font>
      <i/>
      <sz val="10"/>
      <color rgb="FF000000"/>
      <name val="Cambria"/>
      <family val="1"/>
      <charset val="204"/>
    </font>
    <font>
      <b/>
      <i/>
      <sz val="10"/>
      <color rgb="FFFF0000"/>
      <name val="Cambria"/>
      <family val="1"/>
      <charset val="204"/>
    </font>
    <font>
      <b/>
      <i/>
      <sz val="10"/>
      <color rgb="FF000000"/>
      <name val="Cambria"/>
      <family val="1"/>
      <charset val="204"/>
    </font>
    <font>
      <i/>
      <u/>
      <sz val="10"/>
      <color rgb="FF000000"/>
      <name val="Cambria"/>
      <family val="1"/>
      <charset val="204"/>
    </font>
    <font>
      <sz val="10"/>
      <color rgb="FF784B04"/>
      <name val="Cambria"/>
      <family val="1"/>
      <charset val="1"/>
    </font>
    <font>
      <sz val="10"/>
      <color rgb="FF000000"/>
      <name val="Cambria"/>
      <family val="1"/>
      <charset val="1"/>
    </font>
    <font>
      <sz val="10"/>
      <color rgb="FF784B04"/>
      <name val="Cambria"/>
      <family val="1"/>
      <charset val="204"/>
    </font>
    <font>
      <sz val="10"/>
      <color rgb="FF7030A0"/>
      <name val="Cambria"/>
      <family val="1"/>
      <charset val="204"/>
    </font>
    <font>
      <sz val="8"/>
      <color rgb="FF000000"/>
      <name val="Calibri"/>
      <family val="2"/>
      <charset val="204"/>
    </font>
    <font>
      <b/>
      <sz val="11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1"/>
      <color rgb="FF784B04"/>
      <name val="Arial"/>
      <family val="2"/>
      <charset val="204"/>
    </font>
    <font>
      <sz val="12"/>
      <color rgb="FF784B04"/>
      <name val="Cambria"/>
      <family val="1"/>
      <charset val="204"/>
    </font>
    <font>
      <b/>
      <sz val="11"/>
      <name val="Arial"/>
      <family val="2"/>
      <charset val="204"/>
    </font>
    <font>
      <b/>
      <sz val="11"/>
      <color rgb="FF784B04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7030A0"/>
      <name val="Arial"/>
      <family val="2"/>
      <charset val="204"/>
    </font>
    <font>
      <sz val="11"/>
      <name val="Arial"/>
      <family val="2"/>
      <charset val="204"/>
    </font>
    <font>
      <sz val="11"/>
      <color rgb="FFC9211E"/>
      <name val="Arial"/>
      <family val="2"/>
      <charset val="204"/>
    </font>
    <font>
      <sz val="11"/>
      <color rgb="FF000000"/>
      <name val="Arial"/>
      <family val="2"/>
      <charset val="1"/>
    </font>
    <font>
      <sz val="11"/>
      <color rgb="FF000000"/>
      <name val="Times New Roman"/>
      <family val="1"/>
      <charset val="204"/>
    </font>
    <font>
      <u/>
      <sz val="11"/>
      <color rgb="FF000000"/>
      <name val="Calibri"/>
      <family val="2"/>
      <charset val="204"/>
    </font>
    <font>
      <sz val="11"/>
      <color rgb="FF00B050"/>
      <name val="Arial"/>
      <family val="2"/>
      <charset val="204"/>
    </font>
    <font>
      <b/>
      <sz val="10"/>
      <color rgb="FFFF0000"/>
      <name val="Cambria"/>
      <family val="1"/>
      <charset val="204"/>
    </font>
    <font>
      <b/>
      <i/>
      <sz val="10"/>
      <color rgb="FF000000"/>
      <name val="Arial"/>
      <family val="2"/>
      <charset val="204"/>
    </font>
    <font>
      <b/>
      <i/>
      <vertAlign val="subscript"/>
      <sz val="10"/>
      <color rgb="FF000000"/>
      <name val="Arial"/>
      <family val="2"/>
      <charset val="204"/>
    </font>
    <font>
      <b/>
      <vertAlign val="subscript"/>
      <sz val="10"/>
      <color rgb="FF000000"/>
      <name val="Calibri"/>
      <family val="2"/>
      <charset val="204"/>
    </font>
    <font>
      <sz val="11"/>
      <color rgb="FFB85C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1"/>
      <color rgb="FF784B04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name val="Arial"/>
      <family val="2"/>
      <charset val="1"/>
    </font>
    <font>
      <sz val="11"/>
      <color rgb="FF00B050"/>
      <name val="Cambria"/>
      <family val="1"/>
      <charset val="204"/>
    </font>
    <font>
      <i/>
      <sz val="10"/>
      <color rgb="FFFF0000"/>
      <name val="Cambria"/>
      <family val="1"/>
      <charset val="204"/>
    </font>
    <font>
      <b/>
      <sz val="12"/>
      <color rgb="FF000000"/>
      <name val="Arial"/>
      <family val="2"/>
      <charset val="204"/>
    </font>
    <font>
      <b/>
      <sz val="11"/>
      <name val="Calibri"/>
      <family val="2"/>
      <charset val="204"/>
    </font>
    <font>
      <b/>
      <sz val="8"/>
      <color rgb="FF000000"/>
      <name val="Calibri"/>
      <family val="2"/>
      <charset val="204"/>
    </font>
    <font>
      <vertAlign val="subscript"/>
      <sz val="11"/>
      <color rgb="FF000000"/>
      <name val="Arial"/>
      <family val="2"/>
      <charset val="204"/>
    </font>
    <font>
      <sz val="10"/>
      <color rgb="FFFF0000"/>
      <name val="Arial"/>
      <family val="2"/>
      <charset val="204"/>
    </font>
    <font>
      <vertAlign val="subscript"/>
      <sz val="10"/>
      <color rgb="FF000000"/>
      <name val="Arial"/>
      <family val="2"/>
      <charset val="204"/>
    </font>
    <font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vertAlign val="subscript"/>
      <sz val="9"/>
      <color rgb="FF000000"/>
      <name val="Arial"/>
      <family val="2"/>
      <charset val="204"/>
    </font>
    <font>
      <sz val="12"/>
      <color rgb="FF784B04"/>
      <name val="Cambria"/>
      <family val="1"/>
      <charset val="1"/>
    </font>
    <font>
      <vertAlign val="subscript"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1"/>
      <color rgb="FF00B050"/>
      <name val="Calibri"/>
      <family val="2"/>
      <charset val="204"/>
    </font>
    <font>
      <i/>
      <sz val="11"/>
      <color rgb="FF000000"/>
      <name val="Arial"/>
      <family val="2"/>
      <charset val="204"/>
    </font>
    <font>
      <i/>
      <vertAlign val="subscript"/>
      <sz val="11"/>
      <color rgb="FF000000"/>
      <name val="Arial"/>
      <family val="2"/>
      <charset val="204"/>
    </font>
    <font>
      <sz val="12"/>
      <color rgb="FF000000"/>
      <name val="Calibri"/>
      <family val="2"/>
      <charset val="204"/>
    </font>
    <font>
      <sz val="11"/>
      <color rgb="FF784B04"/>
      <name val="Calibri"/>
      <family val="2"/>
      <charset val="204"/>
    </font>
    <font>
      <sz val="11"/>
      <color rgb="FF0070C0"/>
      <name val="Calibri"/>
      <family val="2"/>
      <charset val="204"/>
    </font>
    <font>
      <sz val="20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sz val="14"/>
      <color rgb="FF784B04"/>
      <name val="Calibri"/>
      <family val="2"/>
      <charset val="204"/>
    </font>
    <font>
      <sz val="15"/>
      <color rgb="FF784B04"/>
      <name val="Calibri"/>
      <family val="2"/>
      <charset val="204"/>
    </font>
    <font>
      <b/>
      <sz val="15"/>
      <color rgb="FF000000"/>
      <name val="Calibri"/>
      <family val="2"/>
      <charset val="204"/>
    </font>
    <font>
      <sz val="24"/>
      <color rgb="FF000000"/>
      <name val="Calibri"/>
      <family val="2"/>
      <charset val="204"/>
    </font>
    <font>
      <sz val="11"/>
      <name val="Calibri"/>
      <family val="2"/>
      <charset val="1"/>
    </font>
    <font>
      <b/>
      <sz val="10"/>
      <name val="Times New Roman"/>
      <family val="1"/>
      <charset val="204"/>
    </font>
    <font>
      <sz val="11"/>
      <color rgb="FF7030A0"/>
      <name val="Calibri"/>
      <family val="2"/>
      <charset val="204"/>
    </font>
    <font>
      <sz val="10"/>
      <name val="Times New Roman"/>
      <family val="1"/>
      <charset val="204"/>
    </font>
    <font>
      <sz val="9"/>
      <color rgb="FF003366"/>
      <name val="Arial"/>
      <family val="2"/>
      <charset val="204"/>
    </font>
    <font>
      <sz val="12"/>
      <color rgb="FF0070C0"/>
      <name val="Cambria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FF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rgb="FF784B04"/>
      <name val="Calibri"/>
      <family val="2"/>
      <charset val="204"/>
    </font>
    <font>
      <b/>
      <sz val="1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color rgb="FF000000"/>
      <name val="Calibri"/>
      <family val="2"/>
      <charset val="204"/>
    </font>
    <font>
      <sz val="11"/>
      <color rgb="FF00B0F0"/>
      <name val="Calibri"/>
      <family val="2"/>
      <charset val="204"/>
    </font>
    <font>
      <b/>
      <sz val="18"/>
      <color rgb="FF000000"/>
      <name val="Calibri"/>
      <family val="2"/>
      <charset val="204"/>
    </font>
    <font>
      <sz val="8"/>
      <name val="Calibri"/>
      <family val="2"/>
      <charset val="204"/>
    </font>
    <font>
      <sz val="8"/>
      <color rgb="FF00B050"/>
      <name val="Calibri"/>
      <family val="2"/>
      <charset val="204"/>
    </font>
    <font>
      <b/>
      <sz val="18"/>
      <name val="Calibri"/>
      <family val="2"/>
      <charset val="204"/>
    </font>
    <font>
      <b/>
      <sz val="12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i/>
      <sz val="12"/>
      <color rgb="FFFF0000"/>
      <name val="Arial"/>
      <family val="2"/>
      <charset val="204"/>
    </font>
    <font>
      <b/>
      <sz val="12"/>
      <color rgb="FF784B04"/>
      <name val="Calibri"/>
      <family val="2"/>
      <charset val="204"/>
    </font>
    <font>
      <i/>
      <sz val="12"/>
      <color rgb="FF000000"/>
      <name val="Calibri"/>
      <family val="2"/>
      <charset val="204"/>
    </font>
    <font>
      <i/>
      <sz val="12"/>
      <color rgb="FFFF0000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i/>
      <sz val="14"/>
      <color rgb="FF000000"/>
      <name val="Calibri"/>
      <family val="2"/>
      <charset val="204"/>
    </font>
    <font>
      <i/>
      <sz val="11"/>
      <color rgb="FF000000"/>
      <name val="Calibri"/>
      <family val="2"/>
      <charset val="204"/>
    </font>
    <font>
      <i/>
      <sz val="11"/>
      <color rgb="FF000000"/>
      <name val="Calibri"/>
      <family val="2"/>
      <charset val="1"/>
    </font>
    <font>
      <i/>
      <sz val="10"/>
      <color rgb="FF000000"/>
      <name val="Calibri"/>
      <family val="2"/>
      <charset val="204"/>
    </font>
    <font>
      <i/>
      <sz val="11"/>
      <color rgb="FFFF0000"/>
      <name val="Calibri"/>
      <family val="2"/>
      <charset val="204"/>
    </font>
    <font>
      <u/>
      <sz val="12"/>
      <color rgb="FF0000FF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4"/>
      <color rgb="FF000000"/>
      <name val="Cambria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F3D4C3"/>
      </patternFill>
    </fill>
    <fill>
      <patternFill patternType="solid">
        <fgColor rgb="FFFFC000"/>
        <bgColor rgb="FFFF9900"/>
      </patternFill>
    </fill>
    <fill>
      <patternFill patternType="solid">
        <fgColor rgb="FF00CCFF"/>
        <bgColor rgb="FF00B0F0"/>
      </patternFill>
    </fill>
    <fill>
      <patternFill patternType="solid">
        <fgColor rgb="FF8EB4E3"/>
        <bgColor rgb="FF9999FF"/>
      </patternFill>
    </fill>
    <fill>
      <patternFill patternType="solid">
        <fgColor rgb="FFF3D4C3"/>
        <bgColor rgb="FFD9D9D9"/>
      </patternFill>
    </fill>
    <fill>
      <patternFill patternType="solid">
        <fgColor rgb="FF9BBB59"/>
        <bgColor rgb="FF969696"/>
      </patternFill>
    </fill>
    <fill>
      <patternFill patternType="solid">
        <fgColor rgb="FF00A933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FF4000"/>
        <bgColor rgb="FFC9211E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22">
    <xf numFmtId="0" fontId="0" fillId="0" borderId="0"/>
    <xf numFmtId="0" fontId="2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Border="0" applyProtection="0"/>
    <xf numFmtId="0" fontId="139" fillId="0" borderId="0" applyBorder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3" fillId="0" borderId="0"/>
    <xf numFmtId="0" fontId="4" fillId="0" borderId="0"/>
    <xf numFmtId="0" fontId="5" fillId="0" borderId="0"/>
    <xf numFmtId="0" fontId="6" fillId="0" borderId="0">
      <alignment vertical="center"/>
    </xf>
    <xf numFmtId="9" fontId="139" fillId="0" borderId="0" applyBorder="0" applyProtection="0"/>
  </cellStyleXfs>
  <cellXfs count="1131">
    <xf numFmtId="0" fontId="0" fillId="0" borderId="0" xfId="0"/>
    <xf numFmtId="0" fontId="16" fillId="3" borderId="3" xfId="12" applyFont="1" applyFill="1" applyBorder="1" applyAlignment="1">
      <alignment horizontal="center" vertical="center" wrapText="1"/>
    </xf>
    <xf numFmtId="0" fontId="13" fillId="2" borderId="3" xfId="12" applyFont="1" applyFill="1" applyBorder="1" applyAlignment="1">
      <alignment horizontal="center" vertical="center"/>
    </xf>
    <xf numFmtId="0" fontId="16" fillId="2" borderId="3" xfId="12" applyFont="1" applyFill="1" applyBorder="1" applyAlignment="1">
      <alignment horizontal="center" vertical="center"/>
    </xf>
    <xf numFmtId="0" fontId="16" fillId="2" borderId="3" xfId="12" applyFont="1" applyFill="1" applyBorder="1" applyAlignment="1">
      <alignment horizontal="center" vertical="center" wrapText="1"/>
    </xf>
    <xf numFmtId="0" fontId="20" fillId="2" borderId="3" xfId="12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7" fillId="3" borderId="2" xfId="12" applyFont="1" applyFill="1" applyBorder="1" applyAlignment="1">
      <alignment horizontal="center" vertical="center" wrapText="1"/>
    </xf>
    <xf numFmtId="2" fontId="17" fillId="2" borderId="2" xfId="12" applyNumberFormat="1" applyFont="1" applyFill="1" applyBorder="1" applyAlignment="1">
      <alignment horizontal="center" vertical="center" wrapText="1"/>
    </xf>
    <xf numFmtId="0" fontId="16" fillId="2" borderId="2" xfId="12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1" fillId="2" borderId="1" xfId="1" applyFont="1" applyFill="1" applyBorder="1" applyAlignment="1" applyProtection="1">
      <alignment horizontal="center" vertical="center" wrapText="1"/>
    </xf>
    <xf numFmtId="0" fontId="8" fillId="2" borderId="1" xfId="1" applyFont="1" applyFill="1" applyBorder="1" applyAlignment="1" applyProtection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horizontal="center" vertical="center"/>
    </xf>
    <xf numFmtId="0" fontId="9" fillId="2" borderId="0" xfId="1" applyFont="1" applyFill="1" applyBorder="1" applyAlignment="1" applyProtection="1">
      <alignment horizontal="center" vertical="center" wrapText="1"/>
    </xf>
    <xf numFmtId="0" fontId="10" fillId="2" borderId="0" xfId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0" xfId="12" applyFont="1" applyFill="1" applyAlignment="1">
      <alignment vertical="center"/>
    </xf>
    <xf numFmtId="0" fontId="13" fillId="2" borderId="0" xfId="12" applyFont="1" applyFill="1" applyAlignment="1">
      <alignment vertical="center"/>
    </xf>
    <xf numFmtId="0" fontId="13" fillId="2" borderId="0" xfId="12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14" fillId="2" borderId="0" xfId="15" applyFont="1" applyFill="1" applyAlignment="1">
      <alignment vertical="center"/>
    </xf>
    <xf numFmtId="0" fontId="15" fillId="2" borderId="0" xfId="12" applyFont="1" applyFill="1" applyBorder="1" applyAlignment="1">
      <alignment horizontal="center" vertical="center"/>
    </xf>
    <xf numFmtId="0" fontId="15" fillId="2" borderId="0" xfId="12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2" fontId="18" fillId="2" borderId="2" xfId="12" applyNumberFormat="1" applyFont="1" applyFill="1" applyBorder="1" applyAlignment="1">
      <alignment horizontal="center" vertical="center" wrapText="1"/>
    </xf>
    <xf numFmtId="0" fontId="17" fillId="2" borderId="2" xfId="12" applyFont="1" applyFill="1" applyBorder="1" applyAlignment="1">
      <alignment horizontal="center" vertical="center" wrapText="1"/>
    </xf>
    <xf numFmtId="9" fontId="17" fillId="2" borderId="3" xfId="12" applyNumberFormat="1" applyFont="1" applyFill="1" applyBorder="1" applyAlignment="1">
      <alignment horizontal="center" vertical="center" wrapText="1"/>
    </xf>
    <xf numFmtId="9" fontId="17" fillId="2" borderId="0" xfId="12" applyNumberFormat="1" applyFont="1" applyFill="1" applyBorder="1" applyAlignment="1">
      <alignment horizontal="center" vertical="center" wrapText="1"/>
    </xf>
    <xf numFmtId="164" fontId="21" fillId="0" borderId="3" xfId="13" applyNumberFormat="1" applyFont="1" applyBorder="1" applyAlignment="1">
      <alignment horizontal="center" vertical="center" wrapText="1"/>
    </xf>
    <xf numFmtId="164" fontId="13" fillId="2" borderId="3" xfId="12" applyNumberFormat="1" applyFont="1" applyFill="1" applyBorder="1" applyAlignment="1">
      <alignment horizontal="center" vertical="center"/>
    </xf>
    <xf numFmtId="164" fontId="21" fillId="0" borderId="3" xfId="12" applyNumberFormat="1" applyFont="1" applyBorder="1" applyAlignment="1">
      <alignment horizontal="center" vertical="center"/>
    </xf>
    <xf numFmtId="3" fontId="22" fillId="2" borderId="3" xfId="12" applyNumberFormat="1" applyFont="1" applyFill="1" applyBorder="1" applyAlignment="1">
      <alignment horizontal="center" vertical="center" wrapText="1"/>
    </xf>
    <xf numFmtId="3" fontId="21" fillId="0" borderId="3" xfId="13" applyNumberFormat="1" applyFont="1" applyBorder="1" applyAlignment="1">
      <alignment horizontal="center" vertical="center" wrapText="1"/>
    </xf>
    <xf numFmtId="164" fontId="16" fillId="2" borderId="3" xfId="13" applyNumberFormat="1" applyFont="1" applyFill="1" applyBorder="1" applyAlignment="1">
      <alignment horizontal="center" vertical="center" wrapText="1"/>
    </xf>
    <xf numFmtId="0" fontId="0" fillId="2" borderId="0" xfId="15" applyFont="1" applyFill="1" applyAlignment="1">
      <alignment vertical="center"/>
    </xf>
    <xf numFmtId="3" fontId="13" fillId="2" borderId="0" xfId="12" applyNumberFormat="1" applyFont="1" applyFill="1" applyBorder="1" applyAlignment="1">
      <alignment horizontal="center" vertical="center"/>
    </xf>
    <xf numFmtId="3" fontId="13" fillId="0" borderId="3" xfId="12" applyNumberFormat="1" applyFont="1" applyBorder="1" applyAlignment="1">
      <alignment horizontal="center" vertical="center" wrapText="1"/>
    </xf>
    <xf numFmtId="0" fontId="0" fillId="2" borderId="0" xfId="15" applyFont="1" applyFill="1" applyBorder="1" applyAlignment="1">
      <alignment vertical="center"/>
    </xf>
    <xf numFmtId="0" fontId="22" fillId="3" borderId="5" xfId="12" applyFont="1" applyFill="1" applyBorder="1" applyAlignment="1">
      <alignment horizontal="center" vertical="center" wrapText="1"/>
    </xf>
    <xf numFmtId="0" fontId="22" fillId="3" borderId="6" xfId="12" applyFont="1" applyFill="1" applyBorder="1" applyAlignment="1">
      <alignment horizontal="center" vertical="center" wrapText="1"/>
    </xf>
    <xf numFmtId="3" fontId="13" fillId="2" borderId="3" xfId="12" applyNumberFormat="1" applyFont="1" applyFill="1" applyBorder="1" applyAlignment="1">
      <alignment horizontal="center" vertical="center" wrapText="1"/>
    </xf>
    <xf numFmtId="164" fontId="24" fillId="0" borderId="3" xfId="13" applyNumberFormat="1" applyFont="1" applyBorder="1" applyAlignment="1">
      <alignment horizontal="center" vertical="center" wrapText="1"/>
    </xf>
    <xf numFmtId="164" fontId="24" fillId="2" borderId="3" xfId="13" applyNumberFormat="1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 vertical="center"/>
    </xf>
    <xf numFmtId="0" fontId="13" fillId="2" borderId="0" xfId="12" applyFont="1" applyFill="1" applyBorder="1" applyAlignment="1">
      <alignment vertical="center"/>
    </xf>
    <xf numFmtId="0" fontId="22" fillId="3" borderId="0" xfId="12" applyFont="1" applyFill="1" applyBorder="1" applyAlignment="1">
      <alignment horizontal="center" vertical="center" wrapText="1"/>
    </xf>
    <xf numFmtId="3" fontId="13" fillId="2" borderId="0" xfId="12" applyNumberFormat="1" applyFont="1" applyFill="1" applyBorder="1" applyAlignment="1">
      <alignment horizontal="center" vertical="center" wrapText="1"/>
    </xf>
    <xf numFmtId="0" fontId="13" fillId="2" borderId="0" xfId="12" applyFont="1" applyFill="1" applyBorder="1" applyAlignment="1">
      <alignment horizontal="center" vertical="center"/>
    </xf>
    <xf numFmtId="0" fontId="22" fillId="2" borderId="0" xfId="12" applyFont="1" applyFill="1" applyBorder="1" applyAlignment="1">
      <alignment horizontal="center" vertical="center" wrapText="1"/>
    </xf>
    <xf numFmtId="1" fontId="13" fillId="2" borderId="0" xfId="9" applyNumberFormat="1" applyFont="1" applyFill="1" applyBorder="1" applyAlignment="1" applyProtection="1">
      <alignment horizontal="left" vertical="center" wrapText="1"/>
    </xf>
    <xf numFmtId="0" fontId="22" fillId="2" borderId="0" xfId="15" applyFont="1" applyFill="1" applyBorder="1" applyAlignment="1">
      <alignment horizontal="left" vertical="center" wrapText="1"/>
    </xf>
    <xf numFmtId="0" fontId="17" fillId="2" borderId="1" xfId="12" applyFont="1" applyFill="1" applyBorder="1" applyAlignment="1">
      <alignment horizontal="center" vertical="center" wrapText="1"/>
    </xf>
    <xf numFmtId="0" fontId="17" fillId="2" borderId="1" xfId="12" applyFont="1" applyFill="1" applyBorder="1" applyAlignment="1">
      <alignment horizontal="center" vertical="center"/>
    </xf>
    <xf numFmtId="0" fontId="13" fillId="2" borderId="1" xfId="12" applyFont="1" applyFill="1" applyBorder="1" applyAlignment="1">
      <alignment horizontal="center" vertical="center"/>
    </xf>
    <xf numFmtId="0" fontId="13" fillId="2" borderId="1" xfId="12" applyFont="1" applyFill="1" applyBorder="1" applyAlignment="1">
      <alignment horizontal="center" vertical="center" wrapText="1"/>
    </xf>
    <xf numFmtId="1" fontId="13" fillId="2" borderId="1" xfId="12" applyNumberFormat="1" applyFont="1" applyFill="1" applyBorder="1" applyAlignment="1">
      <alignment horizontal="center" vertical="center" wrapText="1"/>
    </xf>
    <xf numFmtId="0" fontId="13" fillId="2" borderId="0" xfId="15" applyFont="1" applyFill="1" applyAlignment="1">
      <alignment horizontal="center" vertical="center"/>
    </xf>
    <xf numFmtId="0" fontId="27" fillId="2" borderId="8" xfId="12" applyFont="1" applyFill="1" applyBorder="1" applyAlignment="1">
      <alignment vertical="center" wrapText="1"/>
    </xf>
    <xf numFmtId="0" fontId="27" fillId="2" borderId="0" xfId="12" applyFont="1" applyFill="1" applyBorder="1" applyAlignment="1">
      <alignment vertical="center" wrapText="1"/>
    </xf>
    <xf numFmtId="0" fontId="17" fillId="2" borderId="1" xfId="15" applyFont="1" applyFill="1" applyBorder="1" applyAlignment="1">
      <alignment horizontal="center" vertical="center"/>
    </xf>
    <xf numFmtId="0" fontId="17" fillId="2" borderId="9" xfId="12" applyFont="1" applyFill="1" applyBorder="1" applyAlignment="1">
      <alignment horizontal="center" vertical="center" wrapText="1"/>
    </xf>
    <xf numFmtId="0" fontId="13" fillId="2" borderId="10" xfId="12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wrapText="1"/>
    </xf>
    <xf numFmtId="0" fontId="13" fillId="2" borderId="11" xfId="12" applyFont="1" applyFill="1" applyBorder="1" applyAlignment="1">
      <alignment horizontal="center" vertical="center" wrapText="1"/>
    </xf>
    <xf numFmtId="1" fontId="13" fillId="2" borderId="10" xfId="12" applyNumberFormat="1" applyFont="1" applyFill="1" applyBorder="1" applyAlignment="1">
      <alignment horizontal="center" vertical="center" wrapText="1"/>
    </xf>
    <xf numFmtId="1" fontId="13" fillId="2" borderId="11" xfId="12" applyNumberFormat="1" applyFont="1" applyFill="1" applyBorder="1" applyAlignment="1">
      <alignment horizontal="center" vertical="center" wrapText="1"/>
    </xf>
    <xf numFmtId="0" fontId="13" fillId="2" borderId="0" xfId="12" applyFont="1" applyFill="1" applyBorder="1" applyAlignment="1">
      <alignment horizontal="center" vertical="center" wrapText="1"/>
    </xf>
    <xf numFmtId="1" fontId="13" fillId="2" borderId="0" xfId="12" applyNumberFormat="1" applyFont="1" applyFill="1" applyBorder="1" applyAlignment="1">
      <alignment horizontal="center" vertical="center" wrapText="1"/>
    </xf>
    <xf numFmtId="0" fontId="13" fillId="2" borderId="0" xfId="15" applyFont="1" applyFill="1" applyAlignment="1">
      <alignment vertical="center"/>
    </xf>
    <xf numFmtId="0" fontId="17" fillId="3" borderId="13" xfId="13" applyFont="1" applyFill="1" applyBorder="1" applyAlignment="1">
      <alignment horizontal="center" vertical="center" wrapText="1"/>
    </xf>
    <xf numFmtId="0" fontId="17" fillId="2" borderId="14" xfId="13" applyFont="1" applyFill="1" applyBorder="1" applyAlignment="1">
      <alignment horizontal="center" vertical="center" wrapText="1"/>
    </xf>
    <xf numFmtId="0" fontId="30" fillId="0" borderId="15" xfId="13" applyFont="1" applyBorder="1" applyAlignment="1">
      <alignment horizontal="center" vertical="center" wrapText="1"/>
    </xf>
    <xf numFmtId="9" fontId="18" fillId="2" borderId="6" xfId="13" applyNumberFormat="1" applyFont="1" applyFill="1" applyBorder="1" applyAlignment="1">
      <alignment horizontal="center" vertical="center" wrapText="1"/>
    </xf>
    <xf numFmtId="0" fontId="22" fillId="3" borderId="16" xfId="13" applyFont="1" applyFill="1" applyBorder="1" applyAlignment="1">
      <alignment horizontal="center" wrapText="1"/>
    </xf>
    <xf numFmtId="3" fontId="31" fillId="2" borderId="17" xfId="13" applyNumberFormat="1" applyFont="1" applyFill="1" applyBorder="1" applyAlignment="1">
      <alignment horizontal="center" wrapText="1"/>
    </xf>
    <xf numFmtId="3" fontId="32" fillId="0" borderId="18" xfId="13" applyNumberFormat="1" applyFont="1" applyBorder="1" applyAlignment="1">
      <alignment horizontal="center" wrapText="1"/>
    </xf>
    <xf numFmtId="3" fontId="31" fillId="0" borderId="17" xfId="13" applyNumberFormat="1" applyFont="1" applyBorder="1" applyAlignment="1">
      <alignment horizontal="center" wrapText="1"/>
    </xf>
    <xf numFmtId="0" fontId="0" fillId="2" borderId="0" xfId="16" applyFont="1" applyFill="1" applyAlignment="1">
      <alignment vertical="center"/>
    </xf>
    <xf numFmtId="3" fontId="13" fillId="2" borderId="0" xfId="13" applyNumberFormat="1" applyFont="1" applyFill="1" applyBorder="1" applyAlignment="1">
      <alignment horizontal="center" vertical="center"/>
    </xf>
    <xf numFmtId="0" fontId="22" fillId="3" borderId="19" xfId="13" applyFont="1" applyFill="1" applyBorder="1" applyAlignment="1">
      <alignment horizontal="center" wrapText="1"/>
    </xf>
    <xf numFmtId="3" fontId="31" fillId="2" borderId="1" xfId="13" applyNumberFormat="1" applyFont="1" applyFill="1" applyBorder="1" applyAlignment="1">
      <alignment horizontal="center" wrapText="1"/>
    </xf>
    <xf numFmtId="3" fontId="32" fillId="0" borderId="20" xfId="13" applyNumberFormat="1" applyFont="1" applyBorder="1" applyAlignment="1">
      <alignment horizontal="center" wrapText="1"/>
    </xf>
    <xf numFmtId="0" fontId="13" fillId="2" borderId="0" xfId="13" applyFont="1" applyFill="1" applyAlignment="1">
      <alignment horizontal="center" vertical="center"/>
    </xf>
    <xf numFmtId="0" fontId="0" fillId="2" borderId="0" xfId="13" applyFont="1" applyFill="1" applyAlignment="1">
      <alignment vertical="center"/>
    </xf>
    <xf numFmtId="0" fontId="22" fillId="2" borderId="8" xfId="13" applyFont="1" applyFill="1" applyBorder="1" applyAlignment="1">
      <alignment horizontal="center" vertical="center" wrapText="1"/>
    </xf>
    <xf numFmtId="3" fontId="22" fillId="2" borderId="0" xfId="13" applyNumberFormat="1" applyFont="1" applyFill="1" applyBorder="1" applyAlignment="1">
      <alignment horizontal="center" vertical="center" wrapText="1"/>
    </xf>
    <xf numFmtId="0" fontId="13" fillId="2" borderId="0" xfId="13" applyFont="1" applyFill="1" applyBorder="1" applyAlignment="1">
      <alignment horizontal="center" vertical="center"/>
    </xf>
    <xf numFmtId="0" fontId="0" fillId="2" borderId="0" xfId="16" applyFont="1" applyFill="1" applyBorder="1" applyAlignment="1">
      <alignment vertical="center"/>
    </xf>
    <xf numFmtId="0" fontId="0" fillId="2" borderId="0" xfId="13" applyFont="1" applyFill="1" applyBorder="1" applyAlignment="1">
      <alignment vertical="center"/>
    </xf>
    <xf numFmtId="0" fontId="22" fillId="2" borderId="12" xfId="13" applyFont="1" applyFill="1" applyBorder="1" applyAlignment="1">
      <alignment horizontal="center" vertical="center" wrapText="1"/>
    </xf>
    <xf numFmtId="3" fontId="22" fillId="2" borderId="12" xfId="13" applyNumberFormat="1" applyFont="1" applyFill="1" applyBorder="1" applyAlignment="1">
      <alignment horizontal="center" vertical="center" wrapText="1"/>
    </xf>
    <xf numFmtId="0" fontId="13" fillId="2" borderId="12" xfId="13" applyFont="1" applyFill="1" applyBorder="1" applyAlignment="1">
      <alignment horizontal="center" vertical="center"/>
    </xf>
    <xf numFmtId="0" fontId="0" fillId="2" borderId="12" xfId="13" applyFont="1" applyFill="1" applyBorder="1" applyAlignment="1">
      <alignment vertical="center"/>
    </xf>
    <xf numFmtId="0" fontId="0" fillId="2" borderId="12" xfId="16" applyFont="1" applyFill="1" applyBorder="1" applyAlignment="1">
      <alignment vertical="center"/>
    </xf>
    <xf numFmtId="3" fontId="33" fillId="0" borderId="1" xfId="13" applyNumberFormat="1" applyFont="1" applyBorder="1" applyAlignment="1">
      <alignment horizontal="center" wrapText="1"/>
    </xf>
    <xf numFmtId="0" fontId="22" fillId="3" borderId="21" xfId="13" applyFont="1" applyFill="1" applyBorder="1" applyAlignment="1">
      <alignment horizontal="center" wrapText="1"/>
    </xf>
    <xf numFmtId="3" fontId="31" fillId="2" borderId="22" xfId="13" applyNumberFormat="1" applyFont="1" applyFill="1" applyBorder="1" applyAlignment="1">
      <alignment horizontal="center" wrapText="1"/>
    </xf>
    <xf numFmtId="3" fontId="32" fillId="0" borderId="23" xfId="13" applyNumberFormat="1" applyFont="1" applyBorder="1" applyAlignment="1">
      <alignment horizontal="center" wrapText="1"/>
    </xf>
    <xf numFmtId="0" fontId="22" fillId="2" borderId="24" xfId="13" applyFont="1" applyFill="1" applyBorder="1" applyAlignment="1">
      <alignment horizontal="center" vertical="center" wrapText="1"/>
    </xf>
    <xf numFmtId="3" fontId="22" fillId="2" borderId="25" xfId="13" applyNumberFormat="1" applyFont="1" applyFill="1" applyBorder="1" applyAlignment="1">
      <alignment horizontal="center" vertical="center" wrapText="1"/>
    </xf>
    <xf numFmtId="0" fontId="13" fillId="2" borderId="25" xfId="13" applyFont="1" applyFill="1" applyBorder="1" applyAlignment="1">
      <alignment horizontal="center" vertical="center"/>
    </xf>
    <xf numFmtId="3" fontId="13" fillId="2" borderId="25" xfId="13" applyNumberFormat="1" applyFont="1" applyFill="1" applyBorder="1" applyAlignment="1">
      <alignment horizontal="center" vertical="center"/>
    </xf>
    <xf numFmtId="0" fontId="0" fillId="2" borderId="25" xfId="16" applyFont="1" applyFill="1" applyBorder="1" applyAlignment="1">
      <alignment vertical="center"/>
    </xf>
    <xf numFmtId="0" fontId="0" fillId="2" borderId="25" xfId="13" applyFont="1" applyFill="1" applyBorder="1" applyAlignment="1">
      <alignment vertical="center"/>
    </xf>
    <xf numFmtId="0" fontId="0" fillId="2" borderId="8" xfId="13" applyFont="1" applyFill="1" applyBorder="1" applyAlignment="1">
      <alignment vertical="center"/>
    </xf>
    <xf numFmtId="0" fontId="17" fillId="2" borderId="1" xfId="13" applyFont="1" applyFill="1" applyBorder="1" applyAlignment="1">
      <alignment horizontal="center" vertical="center" wrapText="1"/>
    </xf>
    <xf numFmtId="0" fontId="17" fillId="2" borderId="1" xfId="13" applyFont="1" applyFill="1" applyBorder="1" applyAlignment="1">
      <alignment horizontal="center" vertical="center"/>
    </xf>
    <xf numFmtId="0" fontId="13" fillId="2" borderId="1" xfId="13" applyFont="1" applyFill="1" applyBorder="1" applyAlignment="1">
      <alignment horizontal="center" vertical="center"/>
    </xf>
    <xf numFmtId="0" fontId="13" fillId="2" borderId="1" xfId="13" applyFont="1" applyFill="1" applyBorder="1" applyAlignment="1">
      <alignment horizontal="center" vertical="center" wrapText="1"/>
    </xf>
    <xf numFmtId="1" fontId="13" fillId="2" borderId="1" xfId="13" applyNumberFormat="1" applyFont="1" applyFill="1" applyBorder="1" applyAlignment="1">
      <alignment horizontal="center" vertical="center" wrapText="1"/>
    </xf>
    <xf numFmtId="0" fontId="13" fillId="2" borderId="0" xfId="16" applyFont="1" applyFill="1" applyAlignment="1">
      <alignment horizontal="center" vertical="center"/>
    </xf>
    <xf numFmtId="0" fontId="17" fillId="2" borderId="10" xfId="13" applyFont="1" applyFill="1" applyBorder="1" applyAlignment="1">
      <alignment horizontal="center" vertical="center" wrapText="1"/>
    </xf>
    <xf numFmtId="0" fontId="17" fillId="2" borderId="0" xfId="13" applyFont="1" applyFill="1" applyBorder="1" applyAlignment="1">
      <alignment horizontal="center" vertical="center" wrapText="1"/>
    </xf>
    <xf numFmtId="0" fontId="13" fillId="2" borderId="10" xfId="13" applyFont="1" applyFill="1" applyBorder="1" applyAlignment="1">
      <alignment horizontal="center" vertical="center" wrapText="1"/>
    </xf>
    <xf numFmtId="0" fontId="13" fillId="2" borderId="0" xfId="13" applyFont="1" applyFill="1" applyBorder="1" applyAlignment="1">
      <alignment horizontal="center" vertical="center" wrapText="1"/>
    </xf>
    <xf numFmtId="1" fontId="13" fillId="2" borderId="10" xfId="13" applyNumberFormat="1" applyFont="1" applyFill="1" applyBorder="1" applyAlignment="1">
      <alignment horizontal="center" vertical="center" wrapText="1"/>
    </xf>
    <xf numFmtId="1" fontId="13" fillId="2" borderId="0" xfId="13" applyNumberFormat="1" applyFont="1" applyFill="1" applyBorder="1" applyAlignment="1">
      <alignment horizontal="center" vertical="center" wrapText="1"/>
    </xf>
    <xf numFmtId="0" fontId="139" fillId="2" borderId="0" xfId="11" applyFill="1"/>
    <xf numFmtId="165" fontId="13" fillId="2" borderId="1" xfId="13" applyNumberFormat="1" applyFont="1" applyFill="1" applyBorder="1" applyAlignment="1">
      <alignment horizontal="center" vertical="center" wrapText="1"/>
    </xf>
    <xf numFmtId="0" fontId="13" fillId="2" borderId="0" xfId="13" applyFont="1" applyFill="1" applyBorder="1" applyAlignment="1">
      <alignment vertical="center"/>
    </xf>
    <xf numFmtId="0" fontId="13" fillId="2" borderId="0" xfId="16" applyFont="1" applyFill="1" applyAlignment="1">
      <alignment vertical="center"/>
    </xf>
    <xf numFmtId="0" fontId="13" fillId="2" borderId="0" xfId="13" applyFont="1" applyFill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2" fontId="18" fillId="2" borderId="1" xfId="12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9" fontId="17" fillId="0" borderId="1" xfId="0" applyNumberFormat="1" applyFont="1" applyBorder="1" applyAlignment="1">
      <alignment vertical="center"/>
    </xf>
    <xf numFmtId="166" fontId="21" fillId="2" borderId="1" xfId="12" applyNumberFormat="1" applyFont="1" applyFill="1" applyBorder="1" applyAlignment="1">
      <alignment horizontal="center" vertical="center" wrapText="1"/>
    </xf>
    <xf numFmtId="166" fontId="22" fillId="2" borderId="1" xfId="12" applyNumberFormat="1" applyFont="1" applyFill="1" applyBorder="1" applyAlignment="1">
      <alignment horizontal="center" vertical="center" wrapText="1"/>
    </xf>
    <xf numFmtId="0" fontId="13" fillId="0" borderId="8" xfId="0" applyFont="1" applyBorder="1" applyAlignment="1">
      <alignment vertical="center"/>
    </xf>
    <xf numFmtId="0" fontId="13" fillId="2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13" fillId="2" borderId="0" xfId="0" applyFont="1" applyFill="1"/>
    <xf numFmtId="0" fontId="36" fillId="2" borderId="0" xfId="0" applyFont="1" applyFill="1"/>
    <xf numFmtId="0" fontId="37" fillId="2" borderId="0" xfId="0" applyFont="1" applyFill="1"/>
    <xf numFmtId="1" fontId="18" fillId="2" borderId="0" xfId="9" applyNumberFormat="1" applyFont="1" applyFill="1" applyBorder="1" applyAlignment="1" applyProtection="1">
      <alignment horizontal="left" vertical="center" wrapText="1"/>
    </xf>
    <xf numFmtId="1" fontId="18" fillId="2" borderId="0" xfId="9" applyNumberFormat="1" applyFont="1" applyFill="1" applyBorder="1" applyAlignment="1" applyProtection="1">
      <alignment horizontal="center" vertical="center" wrapText="1"/>
    </xf>
    <xf numFmtId="1" fontId="13" fillId="2" borderId="0" xfId="9" applyNumberFormat="1" applyFont="1" applyFill="1" applyBorder="1" applyAlignment="1" applyProtection="1">
      <alignment vertical="center" wrapText="1"/>
    </xf>
    <xf numFmtId="0" fontId="22" fillId="2" borderId="0" xfId="0" applyFont="1" applyFill="1" applyAlignment="1">
      <alignment horizontal="left"/>
    </xf>
    <xf numFmtId="0" fontId="22" fillId="2" borderId="0" xfId="0" applyFont="1" applyFill="1" applyAlignment="1"/>
    <xf numFmtId="0" fontId="40" fillId="2" borderId="0" xfId="15" applyFont="1" applyFill="1" applyBorder="1" applyAlignment="1">
      <alignment vertical="center" wrapText="1"/>
    </xf>
    <xf numFmtId="0" fontId="17" fillId="2" borderId="0" xfId="0" applyFont="1" applyFill="1"/>
    <xf numFmtId="0" fontId="22" fillId="2" borderId="0" xfId="15" applyFont="1" applyFill="1" applyBorder="1" applyAlignment="1">
      <alignment vertical="center" wrapText="1"/>
    </xf>
    <xf numFmtId="0" fontId="13" fillId="2" borderId="0" xfId="0" applyFont="1" applyFill="1" applyAlignment="1"/>
    <xf numFmtId="0" fontId="13" fillId="2" borderId="12" xfId="0" applyFont="1" applyFill="1" applyBorder="1"/>
    <xf numFmtId="0" fontId="13" fillId="2" borderId="26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9" xfId="0" applyFont="1" applyFill="1" applyBorder="1"/>
    <xf numFmtId="0" fontId="13" fillId="2" borderId="28" xfId="0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/>
    </xf>
    <xf numFmtId="0" fontId="13" fillId="2" borderId="27" xfId="0" applyFont="1" applyFill="1" applyBorder="1" applyAlignment="1">
      <alignment horizontal="center"/>
    </xf>
    <xf numFmtId="0" fontId="13" fillId="2" borderId="30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0" xfId="0" applyFont="1" applyFill="1" applyBorder="1"/>
    <xf numFmtId="166" fontId="39" fillId="2" borderId="31" xfId="0" applyNumberFormat="1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/>
    </xf>
    <xf numFmtId="164" fontId="24" fillId="2" borderId="3" xfId="0" applyNumberFormat="1" applyFont="1" applyFill="1" applyBorder="1" applyAlignment="1">
      <alignment horizontal="center"/>
    </xf>
    <xf numFmtId="164" fontId="24" fillId="2" borderId="31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 vertical="center"/>
    </xf>
    <xf numFmtId="166" fontId="39" fillId="2" borderId="33" xfId="0" applyNumberFormat="1" applyFont="1" applyFill="1" applyBorder="1" applyAlignment="1">
      <alignment horizontal="center" vertical="center"/>
    </xf>
    <xf numFmtId="0" fontId="13" fillId="2" borderId="34" xfId="0" applyFont="1" applyFill="1" applyBorder="1"/>
    <xf numFmtId="0" fontId="13" fillId="2" borderId="32" xfId="0" applyFont="1" applyFill="1" applyBorder="1" applyAlignment="1">
      <alignment horizontal="center"/>
    </xf>
    <xf numFmtId="164" fontId="24" fillId="2" borderId="35" xfId="0" applyNumberFormat="1" applyFont="1" applyFill="1" applyBorder="1" applyAlignment="1">
      <alignment horizontal="center"/>
    </xf>
    <xf numFmtId="164" fontId="24" fillId="2" borderId="33" xfId="0" applyNumberFormat="1" applyFont="1" applyFill="1" applyBorder="1" applyAlignment="1">
      <alignment horizontal="center"/>
    </xf>
    <xf numFmtId="0" fontId="13" fillId="2" borderId="35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44" fillId="2" borderId="1" xfId="0" applyFont="1" applyFill="1" applyBorder="1" applyAlignment="1">
      <alignment horizontal="center" vertical="center" textRotation="90" wrapText="1"/>
    </xf>
    <xf numFmtId="0" fontId="46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64" fontId="49" fillId="2" borderId="1" xfId="0" applyNumberFormat="1" applyFont="1" applyFill="1" applyBorder="1" applyAlignment="1">
      <alignment horizontal="center" vertical="center" wrapText="1"/>
    </xf>
    <xf numFmtId="167" fontId="50" fillId="2" borderId="1" xfId="0" applyNumberFormat="1" applyFont="1" applyFill="1" applyBorder="1" applyAlignment="1">
      <alignment horizontal="center" vertical="center" wrapText="1"/>
    </xf>
    <xf numFmtId="164" fontId="49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167" fontId="51" fillId="0" borderId="1" xfId="0" applyNumberFormat="1" applyFont="1" applyBorder="1" applyAlignment="1">
      <alignment horizontal="center"/>
    </xf>
    <xf numFmtId="0" fontId="27" fillId="0" borderId="1" xfId="0" applyFont="1" applyBorder="1"/>
    <xf numFmtId="167" fontId="52" fillId="0" borderId="1" xfId="0" applyNumberFormat="1" applyFont="1" applyBorder="1" applyAlignment="1">
      <alignment horizontal="center"/>
    </xf>
    <xf numFmtId="0" fontId="0" fillId="0" borderId="0" xfId="0" applyFont="1" applyAlignment="1">
      <alignment vertical="top"/>
    </xf>
    <xf numFmtId="0" fontId="53" fillId="0" borderId="0" xfId="0" applyFont="1" applyBorder="1" applyAlignment="1">
      <alignment horizontal="center" vertical="top"/>
    </xf>
    <xf numFmtId="0" fontId="0" fillId="0" borderId="0" xfId="0" applyFont="1" applyBorder="1" applyAlignment="1">
      <alignment horizontal="center" vertical="top"/>
    </xf>
    <xf numFmtId="168" fontId="54" fillId="0" borderId="0" xfId="0" applyNumberFormat="1" applyFont="1" applyAlignment="1">
      <alignment horizontal="center" vertical="top"/>
    </xf>
    <xf numFmtId="0" fontId="0" fillId="0" borderId="0" xfId="0" applyAlignment="1">
      <alignment vertical="top"/>
    </xf>
    <xf numFmtId="0" fontId="13" fillId="0" borderId="0" xfId="0" applyFont="1"/>
    <xf numFmtId="168" fontId="55" fillId="0" borderId="0" xfId="0" applyNumberFormat="1" applyFont="1" applyAlignment="1">
      <alignment horizontal="center" vertical="top"/>
    </xf>
    <xf numFmtId="0" fontId="29" fillId="0" borderId="0" xfId="0" applyFont="1" applyBorder="1" applyAlignment="1">
      <alignment horizontal="center" vertical="top"/>
    </xf>
    <xf numFmtId="0" fontId="41" fillId="2" borderId="0" xfId="0" applyFont="1" applyFill="1" applyBorder="1" applyAlignment="1">
      <alignment horizontal="left" vertical="center" wrapText="1"/>
    </xf>
    <xf numFmtId="0" fontId="37" fillId="2" borderId="0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top" wrapText="1"/>
    </xf>
    <xf numFmtId="0" fontId="22" fillId="2" borderId="0" xfId="0" applyFont="1" applyFill="1" applyAlignment="1">
      <alignment vertical="top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0" xfId="0" applyFont="1" applyFill="1" applyAlignment="1">
      <alignment horizontal="left" vertical="center" wrapText="1"/>
    </xf>
    <xf numFmtId="0" fontId="22" fillId="2" borderId="0" xfId="0" applyFont="1" applyFill="1" applyAlignment="1">
      <alignment vertical="center" wrapText="1"/>
    </xf>
    <xf numFmtId="0" fontId="0" fillId="0" borderId="0" xfId="0" applyFont="1"/>
    <xf numFmtId="0" fontId="0" fillId="0" borderId="0" xfId="0" applyFont="1" applyAlignment="1">
      <alignment horizontal="left" vertical="top"/>
    </xf>
    <xf numFmtId="2" fontId="13" fillId="0" borderId="0" xfId="0" applyNumberFormat="1" applyFont="1"/>
    <xf numFmtId="0" fontId="0" fillId="0" borderId="1" xfId="0" applyBorder="1" applyAlignment="1">
      <alignment vertical="center"/>
    </xf>
    <xf numFmtId="0" fontId="27" fillId="2" borderId="0" xfId="0" applyFont="1" applyFill="1" applyBorder="1" applyAlignment="1">
      <alignment vertical="center" wrapText="1"/>
    </xf>
    <xf numFmtId="0" fontId="13" fillId="0" borderId="0" xfId="0" applyFont="1" applyAlignment="1">
      <alignment horizontal="center"/>
    </xf>
    <xf numFmtId="0" fontId="56" fillId="2" borderId="1" xfId="0" applyFont="1" applyFill="1" applyBorder="1" applyAlignment="1">
      <alignment horizontal="center" vertical="center" textRotation="90" wrapText="1"/>
    </xf>
    <xf numFmtId="0" fontId="0" fillId="0" borderId="0" xfId="0" applyFont="1" applyAlignment="1">
      <alignment horizontal="center"/>
    </xf>
    <xf numFmtId="0" fontId="47" fillId="2" borderId="1" xfId="0" applyFont="1" applyFill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167" fontId="55" fillId="2" borderId="1" xfId="0" applyNumberFormat="1" applyFont="1" applyFill="1" applyBorder="1" applyAlignment="1">
      <alignment horizontal="center" vertical="center" wrapText="1"/>
    </xf>
    <xf numFmtId="164" fontId="57" fillId="2" borderId="1" xfId="0" applyNumberFormat="1" applyFont="1" applyFill="1" applyBorder="1" applyAlignment="1">
      <alignment horizontal="center" vertical="center" wrapText="1"/>
    </xf>
    <xf numFmtId="164" fontId="58" fillId="0" borderId="1" xfId="0" applyNumberFormat="1" applyFont="1" applyBorder="1" applyAlignment="1">
      <alignment horizontal="center" vertical="center"/>
    </xf>
    <xf numFmtId="0" fontId="55" fillId="2" borderId="1" xfId="0" applyFont="1" applyFill="1" applyBorder="1" applyAlignment="1">
      <alignment horizontal="center" vertical="center" wrapText="1"/>
    </xf>
    <xf numFmtId="164" fontId="57" fillId="0" borderId="1" xfId="0" applyNumberFormat="1" applyFon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167" fontId="59" fillId="2" borderId="1" xfId="0" applyNumberFormat="1" applyFont="1" applyFill="1" applyBorder="1" applyAlignment="1">
      <alignment horizontal="center" vertical="center" wrapText="1"/>
    </xf>
    <xf numFmtId="167" fontId="55" fillId="0" borderId="1" xfId="0" applyNumberFormat="1" applyFont="1" applyBorder="1" applyAlignment="1">
      <alignment horizontal="center" vertical="center" wrapText="1"/>
    </xf>
    <xf numFmtId="169" fontId="60" fillId="2" borderId="1" xfId="0" applyNumberFormat="1" applyFont="1" applyFill="1" applyBorder="1" applyAlignment="1">
      <alignment horizontal="center" vertical="center" wrapText="1"/>
    </xf>
    <xf numFmtId="167" fontId="54" fillId="2" borderId="1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54" fillId="0" borderId="6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2" fontId="28" fillId="0" borderId="3" xfId="2" applyNumberFormat="1" applyFont="1" applyBorder="1" applyAlignment="1">
      <alignment horizontal="right" vertical="top" wrapText="1"/>
    </xf>
    <xf numFmtId="2" fontId="28" fillId="0" borderId="3" xfId="2" applyNumberFormat="1" applyFont="1" applyBorder="1" applyAlignment="1">
      <alignment horizontal="right" wrapText="1"/>
    </xf>
    <xf numFmtId="170" fontId="60" fillId="0" borderId="1" xfId="0" applyNumberFormat="1" applyFont="1" applyBorder="1" applyAlignment="1">
      <alignment horizontal="center" vertical="center" wrapText="1"/>
    </xf>
    <xf numFmtId="2" fontId="28" fillId="0" borderId="1" xfId="5" applyNumberFormat="1" applyFont="1" applyBorder="1" applyAlignment="1">
      <alignment horizontal="right" wrapText="1"/>
    </xf>
    <xf numFmtId="2" fontId="28" fillId="0" borderId="1" xfId="6" applyNumberFormat="1" applyFont="1" applyBorder="1" applyAlignment="1">
      <alignment horizontal="right" wrapText="1"/>
    </xf>
    <xf numFmtId="170" fontId="54" fillId="2" borderId="1" xfId="0" applyNumberFormat="1" applyFont="1" applyFill="1" applyBorder="1" applyAlignment="1">
      <alignment horizontal="center" vertical="center" wrapText="1"/>
    </xf>
    <xf numFmtId="0" fontId="54" fillId="2" borderId="6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/>
    </xf>
    <xf numFmtId="2" fontId="28" fillId="0" borderId="1" xfId="3" applyNumberFormat="1" applyFont="1" applyBorder="1" applyAlignment="1">
      <alignment horizontal="right" wrapText="1"/>
    </xf>
    <xf numFmtId="2" fontId="28" fillId="0" borderId="1" xfId="4" applyNumberFormat="1" applyFont="1" applyBorder="1" applyAlignment="1">
      <alignment horizontal="right" wrapText="1"/>
    </xf>
    <xf numFmtId="164" fontId="57" fillId="0" borderId="1" xfId="0" applyNumberFormat="1" applyFont="1" applyBorder="1" applyAlignment="1">
      <alignment horizontal="center" vertical="center" wrapText="1"/>
    </xf>
    <xf numFmtId="167" fontId="61" fillId="2" borderId="1" xfId="0" applyNumberFormat="1" applyFont="1" applyFill="1" applyBorder="1" applyAlignment="1">
      <alignment horizontal="center" vertical="center" wrapText="1"/>
    </xf>
    <xf numFmtId="167" fontId="62" fillId="2" borderId="1" xfId="0" applyNumberFormat="1" applyFont="1" applyFill="1" applyBorder="1" applyAlignment="1">
      <alignment horizontal="center" vertical="center" wrapText="1"/>
    </xf>
    <xf numFmtId="2" fontId="28" fillId="0" borderId="1" xfId="7" applyNumberFormat="1" applyFont="1" applyBorder="1" applyAlignment="1">
      <alignment horizontal="right" wrapText="1"/>
    </xf>
    <xf numFmtId="2" fontId="28" fillId="0" borderId="1" xfId="8" applyNumberFormat="1" applyFont="1" applyBorder="1" applyAlignment="1">
      <alignment horizontal="right" wrapText="1"/>
    </xf>
    <xf numFmtId="170" fontId="60" fillId="2" borderId="1" xfId="0" applyNumberFormat="1" applyFont="1" applyFill="1" applyBorder="1" applyAlignment="1">
      <alignment horizontal="center" vertical="center" wrapText="1"/>
    </xf>
    <xf numFmtId="169" fontId="62" fillId="2" borderId="1" xfId="0" applyNumberFormat="1" applyFont="1" applyFill="1" applyBorder="1" applyAlignment="1">
      <alignment horizontal="center" vertical="center" wrapText="1"/>
    </xf>
    <xf numFmtId="0" fontId="55" fillId="0" borderId="3" xfId="0" applyFont="1" applyBorder="1" applyAlignment="1">
      <alignment horizontal="center"/>
    </xf>
    <xf numFmtId="1" fontId="47" fillId="2" borderId="1" xfId="0" applyNumberFormat="1" applyFont="1" applyFill="1" applyBorder="1" applyAlignment="1">
      <alignment horizontal="center" vertical="center" wrapText="1"/>
    </xf>
    <xf numFmtId="2" fontId="28" fillId="2" borderId="3" xfId="2" applyNumberFormat="1" applyFont="1" applyFill="1" applyBorder="1" applyAlignment="1">
      <alignment horizontal="right" wrapText="1"/>
    </xf>
    <xf numFmtId="167" fontId="60" fillId="2" borderId="1" xfId="0" applyNumberFormat="1" applyFont="1" applyFill="1" applyBorder="1" applyAlignment="1">
      <alignment horizontal="center" vertical="center" wrapText="1"/>
    </xf>
    <xf numFmtId="0" fontId="59" fillId="2" borderId="11" xfId="0" applyFont="1" applyFill="1" applyBorder="1" applyAlignment="1" applyProtection="1">
      <alignment horizontal="center" vertical="center" wrapText="1"/>
    </xf>
    <xf numFmtId="0" fontId="63" fillId="2" borderId="1" xfId="0" applyFont="1" applyFill="1" applyBorder="1" applyAlignment="1">
      <alignment horizontal="center"/>
    </xf>
    <xf numFmtId="0" fontId="0" fillId="0" borderId="1" xfId="0" applyFont="1" applyBorder="1"/>
    <xf numFmtId="0" fontId="54" fillId="0" borderId="1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top"/>
    </xf>
    <xf numFmtId="0" fontId="64" fillId="0" borderId="1" xfId="0" applyFont="1" applyBorder="1" applyAlignment="1">
      <alignment horizontal="center" vertical="center"/>
    </xf>
    <xf numFmtId="0" fontId="55" fillId="2" borderId="1" xfId="0" applyFont="1" applyFill="1" applyBorder="1" applyAlignment="1">
      <alignment horizontal="center" vertical="center"/>
    </xf>
    <xf numFmtId="0" fontId="54" fillId="0" borderId="11" xfId="0" applyFont="1" applyBorder="1" applyAlignment="1">
      <alignment horizontal="center" vertical="top" wrapText="1"/>
    </xf>
    <xf numFmtId="0" fontId="59" fillId="2" borderId="11" xfId="0" applyFont="1" applyFill="1" applyBorder="1" applyAlignment="1" applyProtection="1">
      <alignment horizontal="center" vertical="top" wrapText="1"/>
    </xf>
    <xf numFmtId="167" fontId="27" fillId="0" borderId="1" xfId="0" applyNumberFormat="1" applyFont="1" applyBorder="1" applyAlignment="1">
      <alignment horizontal="center" vertical="center" wrapText="1"/>
    </xf>
    <xf numFmtId="1" fontId="63" fillId="2" borderId="1" xfId="0" applyNumberFormat="1" applyFont="1" applyFill="1" applyBorder="1" applyAlignment="1" applyProtection="1">
      <alignment horizontal="center" vertical="top" wrapText="1"/>
    </xf>
    <xf numFmtId="164" fontId="60" fillId="2" borderId="1" xfId="0" applyNumberFormat="1" applyFont="1" applyFill="1" applyBorder="1" applyAlignment="1">
      <alignment horizontal="center" vertical="center" wrapText="1"/>
    </xf>
    <xf numFmtId="164" fontId="60" fillId="0" borderId="1" xfId="0" applyNumberFormat="1" applyFont="1" applyBorder="1" applyAlignment="1">
      <alignment horizontal="center" vertical="center" wrapText="1"/>
    </xf>
    <xf numFmtId="0" fontId="63" fillId="2" borderId="1" xfId="0" applyFont="1" applyFill="1" applyBorder="1" applyAlignment="1">
      <alignment horizontal="center" vertical="top"/>
    </xf>
    <xf numFmtId="2" fontId="0" fillId="0" borderId="1" xfId="0" applyNumberFormat="1" applyBorder="1" applyAlignment="1">
      <alignment horizontal="center"/>
    </xf>
    <xf numFmtId="167" fontId="62" fillId="0" borderId="1" xfId="0" applyNumberFormat="1" applyFont="1" applyBorder="1" applyAlignment="1">
      <alignment horizontal="center" vertical="center" wrapText="1"/>
    </xf>
    <xf numFmtId="0" fontId="59" fillId="0" borderId="11" xfId="0" applyFont="1" applyBorder="1" applyAlignment="1" applyProtection="1">
      <alignment horizontal="center" vertical="top" wrapText="1"/>
    </xf>
    <xf numFmtId="0" fontId="63" fillId="0" borderId="1" xfId="0" applyFont="1" applyBorder="1" applyAlignment="1">
      <alignment horizontal="center" vertical="top"/>
    </xf>
    <xf numFmtId="0" fontId="55" fillId="2" borderId="1" xfId="0" applyFont="1" applyFill="1" applyBorder="1" applyAlignment="1">
      <alignment horizontal="center" vertical="top"/>
    </xf>
    <xf numFmtId="4" fontId="55" fillId="0" borderId="1" xfId="0" applyNumberFormat="1" applyFont="1" applyBorder="1" applyAlignment="1">
      <alignment horizontal="center" vertical="center" wrapText="1"/>
    </xf>
    <xf numFmtId="0" fontId="59" fillId="2" borderId="6" xfId="0" applyFont="1" applyFill="1" applyBorder="1" applyAlignment="1" applyProtection="1">
      <alignment horizontal="center" vertical="center" wrapText="1"/>
    </xf>
    <xf numFmtId="1" fontId="59" fillId="2" borderId="3" xfId="0" applyNumberFormat="1" applyFont="1" applyFill="1" applyBorder="1" applyAlignment="1" applyProtection="1">
      <alignment horizontal="center" vertical="center" wrapText="1"/>
    </xf>
    <xf numFmtId="0" fontId="13" fillId="0" borderId="3" xfId="0" applyFont="1" applyBorder="1"/>
    <xf numFmtId="0" fontId="63" fillId="2" borderId="3" xfId="0" applyFont="1" applyFill="1" applyBorder="1" applyAlignment="1">
      <alignment horizontal="center"/>
    </xf>
    <xf numFmtId="0" fontId="0" fillId="0" borderId="1" xfId="0" applyBorder="1"/>
    <xf numFmtId="2" fontId="0" fillId="0" borderId="1" xfId="0" applyNumberFormat="1" applyFont="1" applyBorder="1"/>
    <xf numFmtId="0" fontId="55" fillId="2" borderId="1" xfId="0" applyFont="1" applyFill="1" applyBorder="1"/>
    <xf numFmtId="11" fontId="3" fillId="0" borderId="3" xfId="20" applyNumberFormat="1" applyFont="1" applyBorder="1" applyAlignment="1">
      <alignment horizontal="center" vertical="center"/>
    </xf>
    <xf numFmtId="0" fontId="55" fillId="0" borderId="1" xfId="0" applyFont="1" applyBorder="1" applyAlignment="1" applyProtection="1">
      <alignment horizontal="center" vertical="center" wrapText="1"/>
    </xf>
    <xf numFmtId="0" fontId="64" fillId="0" borderId="1" xfId="0" applyFont="1" applyBorder="1" applyAlignment="1" applyProtection="1">
      <alignment horizontal="center" vertical="center" wrapText="1"/>
    </xf>
    <xf numFmtId="0" fontId="63" fillId="0" borderId="3" xfId="0" applyFont="1" applyBorder="1" applyAlignment="1">
      <alignment horizontal="center"/>
    </xf>
    <xf numFmtId="1" fontId="63" fillId="2" borderId="3" xfId="0" applyNumberFormat="1" applyFont="1" applyFill="1" applyBorder="1" applyAlignment="1" applyProtection="1">
      <alignment horizontal="center" vertical="top" wrapText="1"/>
    </xf>
    <xf numFmtId="0" fontId="65" fillId="0" borderId="1" xfId="0" applyFont="1" applyBorder="1" applyAlignment="1" applyProtection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top" wrapText="1"/>
    </xf>
    <xf numFmtId="0" fontId="67" fillId="0" borderId="0" xfId="0" applyFont="1" applyAlignment="1">
      <alignment vertical="top"/>
    </xf>
    <xf numFmtId="0" fontId="0" fillId="0" borderId="0" xfId="0" applyFont="1" applyBorder="1" applyAlignment="1">
      <alignment horizontal="center" vertical="center"/>
    </xf>
    <xf numFmtId="0" fontId="36" fillId="0" borderId="0" xfId="0" applyFont="1" applyAlignment="1">
      <alignment vertical="top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top"/>
    </xf>
    <xf numFmtId="0" fontId="27" fillId="0" borderId="0" xfId="0" applyFont="1" applyAlignment="1">
      <alignment vertical="top" wrapText="1"/>
    </xf>
    <xf numFmtId="167" fontId="68" fillId="2" borderId="25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top"/>
    </xf>
    <xf numFmtId="0" fontId="70" fillId="2" borderId="3" xfId="0" applyFont="1" applyFill="1" applyBorder="1" applyAlignment="1">
      <alignment horizontal="center" vertical="center" textRotation="90" wrapText="1"/>
    </xf>
    <xf numFmtId="167" fontId="57" fillId="2" borderId="1" xfId="0" applyNumberFormat="1" applyFont="1" applyFill="1" applyBorder="1" applyAlignment="1">
      <alignment horizontal="center" vertical="center"/>
    </xf>
    <xf numFmtId="0" fontId="59" fillId="2" borderId="30" xfId="0" applyFont="1" applyFill="1" applyBorder="1" applyAlignment="1" applyProtection="1">
      <alignment horizontal="center" vertical="top" wrapText="1"/>
    </xf>
    <xf numFmtId="1" fontId="59" fillId="2" borderId="3" xfId="0" applyNumberFormat="1" applyFont="1" applyFill="1" applyBorder="1" applyAlignment="1" applyProtection="1">
      <alignment horizontal="center" vertical="top" wrapText="1"/>
    </xf>
    <xf numFmtId="11" fontId="0" fillId="0" borderId="0" xfId="0" applyNumberFormat="1"/>
    <xf numFmtId="0" fontId="27" fillId="0" borderId="1" xfId="0" applyFont="1" applyBorder="1" applyAlignment="1">
      <alignment horizontal="center" vertical="center"/>
    </xf>
    <xf numFmtId="167" fontId="57" fillId="0" borderId="1" xfId="0" applyNumberFormat="1" applyFont="1" applyBorder="1" applyAlignment="1">
      <alignment horizontal="center" vertical="center"/>
    </xf>
    <xf numFmtId="0" fontId="59" fillId="0" borderId="30" xfId="0" applyFont="1" applyBorder="1" applyAlignment="1" applyProtection="1">
      <alignment horizontal="center" vertical="top" wrapText="1"/>
    </xf>
    <xf numFmtId="1" fontId="59" fillId="0" borderId="3" xfId="0" applyNumberFormat="1" applyFont="1" applyBorder="1" applyAlignment="1" applyProtection="1">
      <alignment horizontal="center" vertical="top" wrapText="1"/>
    </xf>
    <xf numFmtId="0" fontId="59" fillId="2" borderId="30" xfId="0" applyFont="1" applyFill="1" applyBorder="1" applyAlignment="1" applyProtection="1">
      <alignment horizontal="center" wrapText="1"/>
    </xf>
    <xf numFmtId="167" fontId="73" fillId="2" borderId="1" xfId="0" applyNumberFormat="1" applyFont="1" applyFill="1" applyBorder="1" applyAlignment="1">
      <alignment horizontal="center" vertical="center"/>
    </xf>
    <xf numFmtId="0" fontId="59" fillId="2" borderId="32" xfId="0" applyFont="1" applyFill="1" applyBorder="1" applyAlignment="1" applyProtection="1">
      <alignment horizontal="center" wrapText="1"/>
    </xf>
    <xf numFmtId="0" fontId="27" fillId="2" borderId="1" xfId="0" applyFont="1" applyFill="1" applyBorder="1" applyAlignment="1">
      <alignment horizontal="center"/>
    </xf>
    <xf numFmtId="0" fontId="59" fillId="2" borderId="6" xfId="0" applyFont="1" applyFill="1" applyBorder="1" applyAlignment="1" applyProtection="1">
      <alignment horizontal="center" vertical="top" wrapText="1"/>
    </xf>
    <xf numFmtId="0" fontId="59" fillId="2" borderId="30" xfId="0" applyFont="1" applyFill="1" applyBorder="1" applyAlignment="1" applyProtection="1">
      <alignment horizontal="center" vertical="top"/>
    </xf>
    <xf numFmtId="0" fontId="59" fillId="2" borderId="6" xfId="0" applyFont="1" applyFill="1" applyBorder="1" applyAlignment="1" applyProtection="1">
      <alignment horizontal="center" vertical="top"/>
    </xf>
    <xf numFmtId="4" fontId="74" fillId="2" borderId="1" xfId="0" applyNumberFormat="1" applyFont="1" applyFill="1" applyBorder="1" applyAlignment="1">
      <alignment horizontal="center" vertical="center" wrapText="1"/>
    </xf>
    <xf numFmtId="0" fontId="29" fillId="0" borderId="0" xfId="0" applyFont="1"/>
    <xf numFmtId="0" fontId="59" fillId="0" borderId="6" xfId="0" applyFont="1" applyBorder="1" applyAlignment="1" applyProtection="1">
      <alignment horizontal="center" vertical="top" wrapText="1"/>
    </xf>
    <xf numFmtId="0" fontId="59" fillId="2" borderId="30" xfId="0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>
      <alignment vertical="center"/>
    </xf>
    <xf numFmtId="0" fontId="59" fillId="2" borderId="32" xfId="0" applyFont="1" applyFill="1" applyBorder="1" applyAlignment="1" applyProtection="1">
      <alignment horizontal="center" vertical="center" wrapText="1"/>
    </xf>
    <xf numFmtId="0" fontId="59" fillId="2" borderId="36" xfId="0" applyFont="1" applyFill="1" applyBorder="1" applyAlignment="1" applyProtection="1">
      <alignment horizontal="center" vertical="center" wrapText="1"/>
    </xf>
    <xf numFmtId="2" fontId="0" fillId="0" borderId="0" xfId="0" applyNumberFormat="1" applyAlignment="1">
      <alignment horizontal="center" vertical="top"/>
    </xf>
    <xf numFmtId="2" fontId="0" fillId="0" borderId="0" xfId="0" applyNumberFormat="1" applyBorder="1" applyAlignment="1">
      <alignment vertical="top"/>
    </xf>
    <xf numFmtId="2" fontId="0" fillId="0" borderId="0" xfId="0" applyNumberFormat="1" applyBorder="1" applyAlignment="1">
      <alignment horizontal="center" vertical="top"/>
    </xf>
    <xf numFmtId="0" fontId="59" fillId="2" borderId="0" xfId="0" applyFont="1" applyFill="1" applyBorder="1" applyAlignment="1" applyProtection="1">
      <alignment horizontal="center" vertical="top" wrapText="1"/>
    </xf>
    <xf numFmtId="167" fontId="54" fillId="2" borderId="0" xfId="0" applyNumberFormat="1" applyFont="1" applyFill="1" applyBorder="1" applyAlignment="1">
      <alignment horizontal="center" vertical="top" wrapText="1"/>
    </xf>
    <xf numFmtId="167" fontId="54" fillId="0" borderId="0" xfId="0" applyNumberFormat="1" applyFont="1" applyBorder="1" applyAlignment="1">
      <alignment horizontal="center" vertical="top" wrapText="1"/>
    </xf>
    <xf numFmtId="2" fontId="0" fillId="0" borderId="0" xfId="0" applyNumberFormat="1" applyFont="1" applyAlignment="1">
      <alignment horizontal="center" vertical="top"/>
    </xf>
    <xf numFmtId="2" fontId="0" fillId="0" borderId="0" xfId="0" applyNumberFormat="1" applyFont="1" applyBorder="1" applyAlignment="1">
      <alignment vertical="top"/>
    </xf>
    <xf numFmtId="2" fontId="0" fillId="0" borderId="0" xfId="0" applyNumberFormat="1" applyFont="1" applyBorder="1" applyAlignment="1">
      <alignment horizontal="center" vertical="top"/>
    </xf>
    <xf numFmtId="0" fontId="63" fillId="2" borderId="0" xfId="0" applyFont="1" applyFill="1" applyBorder="1" applyAlignment="1" applyProtection="1">
      <alignment horizontal="center" vertical="top" wrapText="1"/>
    </xf>
    <xf numFmtId="167" fontId="59" fillId="2" borderId="0" xfId="0" applyNumberFormat="1" applyFont="1" applyFill="1" applyBorder="1" applyAlignment="1">
      <alignment horizontal="center" vertical="top" wrapText="1"/>
    </xf>
    <xf numFmtId="167" fontId="75" fillId="2" borderId="0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0" fontId="54" fillId="0" borderId="3" xfId="0" applyFont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 vertical="center"/>
    </xf>
    <xf numFmtId="167" fontId="65" fillId="2" borderId="1" xfId="0" applyNumberFormat="1" applyFont="1" applyFill="1" applyBorder="1" applyAlignment="1">
      <alignment horizontal="center" vertical="center" wrapText="1"/>
    </xf>
    <xf numFmtId="164" fontId="76" fillId="2" borderId="1" xfId="0" applyNumberFormat="1" applyFont="1" applyFill="1" applyBorder="1" applyAlignment="1">
      <alignment horizontal="center" vertical="center" wrapText="1"/>
    </xf>
    <xf numFmtId="164" fontId="76" fillId="0" borderId="1" xfId="0" applyNumberFormat="1" applyFont="1" applyBorder="1" applyAlignment="1">
      <alignment horizontal="center" vertical="center"/>
    </xf>
    <xf numFmtId="0" fontId="77" fillId="2" borderId="1" xfId="0" applyFont="1" applyFill="1" applyBorder="1" applyAlignment="1">
      <alignment horizontal="center" vertical="center"/>
    </xf>
    <xf numFmtId="164" fontId="76" fillId="2" borderId="1" xfId="0" applyNumberFormat="1" applyFont="1" applyFill="1" applyBorder="1" applyAlignment="1">
      <alignment horizontal="center" vertical="center"/>
    </xf>
    <xf numFmtId="0" fontId="54" fillId="0" borderId="3" xfId="0" applyFont="1" applyBorder="1" applyAlignment="1">
      <alignment horizontal="center" vertical="top" wrapText="1"/>
    </xf>
    <xf numFmtId="0" fontId="0" fillId="0" borderId="3" xfId="0" applyBorder="1" applyAlignment="1">
      <alignment vertical="top"/>
    </xf>
    <xf numFmtId="0" fontId="55" fillId="0" borderId="0" xfId="0" applyFont="1" applyAlignment="1">
      <alignment vertical="top"/>
    </xf>
    <xf numFmtId="0" fontId="0" fillId="0" borderId="3" xfId="0" applyBorder="1" applyAlignment="1">
      <alignment horizontal="center" vertical="top"/>
    </xf>
    <xf numFmtId="167" fontId="13" fillId="0" borderId="0" xfId="0" applyNumberFormat="1" applyFont="1" applyAlignment="1">
      <alignment horizontal="center" vertical="center"/>
    </xf>
    <xf numFmtId="0" fontId="54" fillId="2" borderId="3" xfId="0" applyFont="1" applyFill="1" applyBorder="1" applyAlignment="1">
      <alignment horizontal="center" vertical="top" wrapText="1"/>
    </xf>
    <xf numFmtId="167" fontId="76" fillId="2" borderId="1" xfId="0" applyNumberFormat="1" applyFont="1" applyFill="1" applyBorder="1" applyAlignment="1">
      <alignment horizontal="center" vertical="center"/>
    </xf>
    <xf numFmtId="2" fontId="28" fillId="0" borderId="3" xfId="2" applyNumberFormat="1" applyFont="1" applyBorder="1" applyAlignment="1">
      <alignment horizontal="right" vertical="center" wrapText="1"/>
    </xf>
    <xf numFmtId="0" fontId="54" fillId="2" borderId="3" xfId="0" applyFont="1" applyFill="1" applyBorder="1" applyAlignment="1">
      <alignment horizontal="center" vertical="center" wrapText="1"/>
    </xf>
    <xf numFmtId="0" fontId="55" fillId="0" borderId="0" xfId="0" applyFont="1"/>
    <xf numFmtId="0" fontId="78" fillId="2" borderId="1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7" fontId="55" fillId="2" borderId="0" xfId="0" applyNumberFormat="1" applyFont="1" applyFill="1" applyBorder="1" applyAlignment="1">
      <alignment horizontal="center" vertical="center" wrapText="1"/>
    </xf>
    <xf numFmtId="167" fontId="13" fillId="2" borderId="0" xfId="0" applyNumberFormat="1" applyFont="1" applyFill="1" applyBorder="1" applyAlignment="1">
      <alignment horizontal="center" vertical="center" wrapText="1"/>
    </xf>
    <xf numFmtId="167" fontId="79" fillId="0" borderId="0" xfId="0" applyNumberFormat="1" applyFont="1" applyBorder="1" applyAlignment="1">
      <alignment horizontal="center" vertical="center" wrapText="1"/>
    </xf>
    <xf numFmtId="167" fontId="79" fillId="2" borderId="0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167" fontId="79" fillId="0" borderId="0" xfId="0" applyNumberFormat="1" applyFont="1" applyBorder="1" applyAlignment="1">
      <alignment horizontal="center" vertical="center"/>
    </xf>
    <xf numFmtId="0" fontId="54" fillId="2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2" fontId="28" fillId="0" borderId="0" xfId="2" applyNumberFormat="1" applyFont="1" applyBorder="1" applyAlignment="1">
      <alignment horizontal="right" wrapText="1"/>
    </xf>
    <xf numFmtId="0" fontId="13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0" fillId="2" borderId="0" xfId="0" applyFill="1" applyAlignment="1">
      <alignment vertical="center"/>
    </xf>
    <xf numFmtId="0" fontId="29" fillId="2" borderId="1" xfId="0" applyFont="1" applyFill="1" applyBorder="1" applyAlignment="1">
      <alignment horizontal="center" vertical="center"/>
    </xf>
    <xf numFmtId="0" fontId="59" fillId="2" borderId="19" xfId="0" applyFont="1" applyFill="1" applyBorder="1" applyAlignment="1" applyProtection="1">
      <alignment horizontal="center" vertical="top" wrapText="1"/>
    </xf>
    <xf numFmtId="0" fontId="0" fillId="0" borderId="1" xfId="0" applyBorder="1" applyAlignment="1">
      <alignment vertical="top"/>
    </xf>
    <xf numFmtId="2" fontId="0" fillId="0" borderId="1" xfId="0" applyNumberFormat="1" applyFont="1" applyBorder="1" applyAlignment="1">
      <alignment vertical="top"/>
    </xf>
    <xf numFmtId="167" fontId="55" fillId="0" borderId="1" xfId="0" applyNumberFormat="1" applyFont="1" applyBorder="1" applyAlignment="1">
      <alignment horizontal="center" vertical="top" wrapText="1"/>
    </xf>
    <xf numFmtId="167" fontId="55" fillId="2" borderId="1" xfId="0" applyNumberFormat="1" applyFont="1" applyFill="1" applyBorder="1" applyAlignment="1">
      <alignment horizontal="center" vertical="top" wrapText="1"/>
    </xf>
    <xf numFmtId="167" fontId="55" fillId="2" borderId="20" xfId="0" applyNumberFormat="1" applyFont="1" applyFill="1" applyBorder="1" applyAlignment="1">
      <alignment horizontal="center" vertical="top" wrapText="1"/>
    </xf>
    <xf numFmtId="167" fontId="75" fillId="2" borderId="4" xfId="0" applyNumberFormat="1" applyFont="1" applyFill="1" applyBorder="1" applyAlignment="1">
      <alignment horizontal="center" vertical="top" wrapText="1"/>
    </xf>
    <xf numFmtId="167" fontId="0" fillId="2" borderId="0" xfId="0" applyNumberFormat="1" applyFill="1" applyAlignment="1">
      <alignment vertical="center"/>
    </xf>
    <xf numFmtId="0" fontId="54" fillId="0" borderId="19" xfId="0" applyFont="1" applyBorder="1" applyAlignment="1">
      <alignment horizontal="center" vertical="top" wrapText="1"/>
    </xf>
    <xf numFmtId="0" fontId="82" fillId="2" borderId="1" xfId="0" applyFont="1" applyFill="1" applyBorder="1" applyAlignment="1">
      <alignment horizontal="center" vertical="center"/>
    </xf>
    <xf numFmtId="167" fontId="0" fillId="0" borderId="0" xfId="0" applyNumberFormat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59" fillId="0" borderId="19" xfId="0" applyFont="1" applyBorder="1" applyAlignment="1" applyProtection="1">
      <alignment horizontal="center" vertical="top" wrapText="1"/>
    </xf>
    <xf numFmtId="167" fontId="55" fillId="0" borderId="20" xfId="0" applyNumberFormat="1" applyFont="1" applyBorder="1" applyAlignment="1">
      <alignment horizontal="center" vertical="top" wrapText="1"/>
    </xf>
    <xf numFmtId="167" fontId="75" fillId="0" borderId="4" xfId="0" applyNumberFormat="1" applyFont="1" applyBorder="1" applyAlignment="1">
      <alignment horizontal="center" vertical="top" wrapText="1"/>
    </xf>
    <xf numFmtId="167" fontId="75" fillId="2" borderId="37" xfId="0" applyNumberFormat="1" applyFont="1" applyFill="1" applyBorder="1" applyAlignment="1">
      <alignment horizontal="center" vertical="top" wrapText="1"/>
    </xf>
    <xf numFmtId="0" fontId="56" fillId="5" borderId="30" xfId="0" applyFont="1" applyFill="1" applyBorder="1" applyAlignment="1">
      <alignment horizontal="center" vertical="center" wrapText="1"/>
    </xf>
    <xf numFmtId="0" fontId="56" fillId="5" borderId="6" xfId="0" applyFont="1" applyFill="1" applyBorder="1" applyAlignment="1">
      <alignment horizontal="center" vertical="center" wrapText="1"/>
    </xf>
    <xf numFmtId="0" fontId="56" fillId="5" borderId="38" xfId="0" applyFont="1" applyFill="1" applyBorder="1" applyAlignment="1">
      <alignment horizontal="center" vertical="center" wrapText="1"/>
    </xf>
    <xf numFmtId="0" fontId="56" fillId="5" borderId="3" xfId="0" applyFont="1" applyFill="1" applyBorder="1" applyAlignment="1">
      <alignment horizontal="center" vertical="center" wrapText="1"/>
    </xf>
    <xf numFmtId="0" fontId="59" fillId="2" borderId="19" xfId="0" applyFont="1" applyFill="1" applyBorder="1" applyAlignment="1" applyProtection="1">
      <alignment horizontal="center" vertical="center" wrapText="1"/>
    </xf>
    <xf numFmtId="0" fontId="54" fillId="0" borderId="19" xfId="0" applyFont="1" applyBorder="1" applyAlignment="1">
      <alignment horizontal="center" vertical="center" wrapText="1"/>
    </xf>
    <xf numFmtId="2" fontId="55" fillId="2" borderId="1" xfId="0" applyNumberFormat="1" applyFont="1" applyFill="1" applyBorder="1" applyAlignment="1">
      <alignment horizontal="center" vertical="center" wrapText="1"/>
    </xf>
    <xf numFmtId="167" fontId="68" fillId="2" borderId="1" xfId="0" applyNumberFormat="1" applyFont="1" applyFill="1" applyBorder="1" applyAlignment="1">
      <alignment horizontal="center" vertical="center"/>
    </xf>
    <xf numFmtId="0" fontId="83" fillId="0" borderId="0" xfId="0" applyFont="1" applyBorder="1" applyAlignment="1">
      <alignment horizontal="center" vertical="top"/>
    </xf>
    <xf numFmtId="0" fontId="29" fillId="0" borderId="0" xfId="0" applyFont="1" applyAlignment="1">
      <alignment vertical="top"/>
    </xf>
    <xf numFmtId="0" fontId="27" fillId="0" borderId="0" xfId="0" applyFont="1" applyBorder="1"/>
    <xf numFmtId="0" fontId="13" fillId="0" borderId="0" xfId="0" applyFont="1" applyBorder="1" applyAlignment="1">
      <alignment horizontal="center" vertical="top" wrapText="1"/>
    </xf>
    <xf numFmtId="0" fontId="55" fillId="2" borderId="39" xfId="0" applyFont="1" applyFill="1" applyBorder="1" applyAlignment="1">
      <alignment horizontal="center" vertical="center" wrapText="1"/>
    </xf>
    <xf numFmtId="0" fontId="55" fillId="2" borderId="40" xfId="0" applyFont="1" applyFill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center" vertical="center" textRotation="90" wrapText="1"/>
    </xf>
    <xf numFmtId="0" fontId="55" fillId="2" borderId="41" xfId="0" applyFont="1" applyFill="1" applyBorder="1" applyAlignment="1">
      <alignment horizontal="center" vertical="center" textRotation="90" wrapText="1"/>
    </xf>
    <xf numFmtId="11" fontId="55" fillId="2" borderId="0" xfId="0" applyNumberFormat="1" applyFont="1" applyFill="1" applyAlignment="1">
      <alignment horizontal="center" vertical="center"/>
    </xf>
    <xf numFmtId="11" fontId="55" fillId="2" borderId="9" xfId="20" applyNumberFormat="1" applyFont="1" applyFill="1" applyBorder="1" applyAlignment="1">
      <alignment horizontal="center" vertical="center" wrapText="1"/>
    </xf>
    <xf numFmtId="0" fontId="55" fillId="2" borderId="0" xfId="0" applyFont="1" applyFill="1"/>
    <xf numFmtId="11" fontId="55" fillId="2" borderId="0" xfId="0" applyNumberFormat="1" applyFont="1" applyFill="1" applyAlignment="1">
      <alignment vertical="center"/>
    </xf>
    <xf numFmtId="164" fontId="57" fillId="2" borderId="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55" fillId="2" borderId="1" xfId="0" applyFont="1" applyFill="1" applyBorder="1" applyAlignment="1" applyProtection="1">
      <alignment horizontal="center" vertical="center" wrapText="1"/>
    </xf>
    <xf numFmtId="11" fontId="55" fillId="2" borderId="0" xfId="20" applyNumberFormat="1" applyFont="1" applyFill="1" applyBorder="1" applyAlignment="1">
      <alignment horizontal="center" vertical="center"/>
    </xf>
    <xf numFmtId="11" fontId="55" fillId="2" borderId="1" xfId="20" applyNumberFormat="1" applyFont="1" applyFill="1" applyBorder="1" applyAlignment="1">
      <alignment horizontal="center" vertical="center"/>
    </xf>
    <xf numFmtId="0" fontId="55" fillId="2" borderId="1" xfId="0" applyFont="1" applyFill="1" applyBorder="1" applyAlignment="1">
      <alignment horizontal="center"/>
    </xf>
    <xf numFmtId="0" fontId="77" fillId="2" borderId="1" xfId="0" applyFont="1" applyFill="1" applyBorder="1" applyAlignment="1">
      <alignment horizontal="center" vertical="top"/>
    </xf>
    <xf numFmtId="164" fontId="57" fillId="2" borderId="1" xfId="0" applyNumberFormat="1" applyFont="1" applyFill="1" applyBorder="1" applyAlignment="1">
      <alignment horizontal="center" vertical="top"/>
    </xf>
    <xf numFmtId="0" fontId="55" fillId="2" borderId="1" xfId="0" applyFont="1" applyFill="1" applyBorder="1" applyAlignment="1" applyProtection="1">
      <alignment horizontal="center" vertical="top" wrapText="1"/>
    </xf>
    <xf numFmtId="11" fontId="55" fillId="2" borderId="1" xfId="20" applyNumberFormat="1" applyFont="1" applyFill="1" applyBorder="1" applyAlignment="1">
      <alignment horizontal="center" vertical="top"/>
    </xf>
    <xf numFmtId="0" fontId="55" fillId="2" borderId="1" xfId="0" applyFont="1" applyFill="1" applyBorder="1" applyAlignment="1">
      <alignment vertical="top"/>
    </xf>
    <xf numFmtId="0" fontId="55" fillId="2" borderId="1" xfId="0" applyFont="1" applyFill="1" applyBorder="1" applyAlignment="1">
      <alignment horizontal="center" vertical="top" wrapText="1"/>
    </xf>
    <xf numFmtId="1" fontId="55" fillId="2" borderId="5" xfId="0" applyNumberFormat="1" applyFont="1" applyFill="1" applyBorder="1" applyAlignment="1" applyProtection="1">
      <alignment horizontal="center" vertical="center" wrapText="1"/>
    </xf>
    <xf numFmtId="1" fontId="55" fillId="2" borderId="1" xfId="0" applyNumberFormat="1" applyFont="1" applyFill="1" applyBorder="1" applyAlignment="1" applyProtection="1">
      <alignment horizontal="center" vertical="center" wrapText="1"/>
    </xf>
    <xf numFmtId="11" fontId="55" fillId="2" borderId="1" xfId="0" applyNumberFormat="1" applyFont="1" applyFill="1" applyBorder="1" applyAlignment="1">
      <alignment vertical="center"/>
    </xf>
    <xf numFmtId="1" fontId="55" fillId="2" borderId="1" xfId="0" applyNumberFormat="1" applyFont="1" applyFill="1" applyBorder="1" applyAlignment="1" applyProtection="1">
      <alignment horizontal="center" vertical="top" wrapText="1"/>
    </xf>
    <xf numFmtId="11" fontId="55" fillId="2" borderId="10" xfId="0" applyNumberFormat="1" applyFont="1" applyFill="1" applyBorder="1" applyAlignment="1">
      <alignment vertical="center"/>
    </xf>
    <xf numFmtId="167" fontId="55" fillId="2" borderId="20" xfId="0" applyNumberFormat="1" applyFont="1" applyFill="1" applyBorder="1" applyAlignment="1">
      <alignment horizontal="center" vertical="center" wrapText="1"/>
    </xf>
    <xf numFmtId="167" fontId="55" fillId="2" borderId="1" xfId="0" applyNumberFormat="1" applyFont="1" applyFill="1" applyBorder="1" applyAlignment="1">
      <alignment horizontal="center" vertical="center"/>
    </xf>
    <xf numFmtId="0" fontId="55" fillId="2" borderId="0" xfId="0" applyFont="1" applyFill="1" applyAlignment="1">
      <alignment horizontal="center"/>
    </xf>
    <xf numFmtId="0" fontId="55" fillId="2" borderId="0" xfId="0" applyFont="1" applyFill="1" applyAlignment="1">
      <alignment vertical="top"/>
    </xf>
    <xf numFmtId="0" fontId="55" fillId="2" borderId="0" xfId="0" applyFont="1" applyFill="1" applyBorder="1" applyAlignment="1">
      <alignment horizontal="center" vertical="top"/>
    </xf>
    <xf numFmtId="0" fontId="55" fillId="2" borderId="0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textRotation="90" wrapText="1"/>
    </xf>
    <xf numFmtId="2" fontId="55" fillId="2" borderId="1" xfId="0" applyNumberFormat="1" applyFont="1" applyFill="1" applyBorder="1" applyAlignment="1">
      <alignment horizontal="center" vertical="center"/>
    </xf>
    <xf numFmtId="0" fontId="63" fillId="2" borderId="1" xfId="0" applyFont="1" applyFill="1" applyBorder="1" applyAlignment="1" applyProtection="1">
      <alignment horizontal="center" vertical="center" wrapText="1"/>
    </xf>
    <xf numFmtId="0" fontId="63" fillId="2" borderId="30" xfId="0" applyFont="1" applyFill="1" applyBorder="1" applyAlignment="1" applyProtection="1">
      <alignment horizontal="center" vertical="top" wrapText="1"/>
    </xf>
    <xf numFmtId="11" fontId="55" fillId="2" borderId="0" xfId="0" applyNumberFormat="1" applyFont="1" applyFill="1"/>
    <xf numFmtId="1" fontId="55" fillId="2" borderId="0" xfId="0" applyNumberFormat="1" applyFont="1" applyFill="1"/>
    <xf numFmtId="0" fontId="55" fillId="2" borderId="0" xfId="0" applyFont="1" applyFill="1" applyAlignment="1"/>
    <xf numFmtId="1" fontId="63" fillId="2" borderId="3" xfId="0" applyNumberFormat="1" applyFont="1" applyFill="1" applyBorder="1" applyAlignment="1" applyProtection="1">
      <alignment horizontal="center" vertical="center" wrapText="1"/>
    </xf>
    <xf numFmtId="0" fontId="63" fillId="2" borderId="32" xfId="0" applyFont="1" applyFill="1" applyBorder="1" applyAlignment="1" applyProtection="1">
      <alignment horizontal="center" vertical="top" wrapText="1"/>
    </xf>
    <xf numFmtId="2" fontId="55" fillId="2" borderId="0" xfId="0" applyNumberFormat="1" applyFont="1" applyFill="1" applyBorder="1" applyAlignment="1">
      <alignment horizontal="center" vertical="center"/>
    </xf>
    <xf numFmtId="0" fontId="63" fillId="2" borderId="0" xfId="0" applyFont="1" applyFill="1" applyBorder="1" applyAlignment="1" applyProtection="1">
      <alignment horizontal="center" vertical="center" wrapText="1"/>
    </xf>
    <xf numFmtId="1" fontId="55" fillId="2" borderId="0" xfId="0" applyNumberFormat="1" applyFont="1" applyFill="1" applyBorder="1" applyAlignment="1">
      <alignment horizontal="center" vertical="center" wrapText="1"/>
    </xf>
    <xf numFmtId="1" fontId="63" fillId="2" borderId="0" xfId="0" applyNumberFormat="1" applyFont="1" applyFill="1" applyBorder="1" applyAlignment="1" applyProtection="1">
      <alignment horizontal="center" vertical="center" wrapText="1"/>
    </xf>
    <xf numFmtId="1" fontId="63" fillId="2" borderId="0" xfId="0" applyNumberFormat="1" applyFont="1" applyFill="1" applyBorder="1" applyAlignment="1" applyProtection="1">
      <alignment horizontal="center" vertical="top" wrapText="1"/>
    </xf>
    <xf numFmtId="0" fontId="0" fillId="2" borderId="0" xfId="0" applyFont="1" applyFill="1" applyBorder="1" applyAlignment="1">
      <alignment horizontal="center" vertical="top"/>
    </xf>
    <xf numFmtId="168" fontId="0" fillId="2" borderId="0" xfId="0" applyNumberFormat="1" applyFont="1" applyFill="1" applyAlignment="1">
      <alignment horizontal="center" vertical="top"/>
    </xf>
    <xf numFmtId="0" fontId="0" fillId="2" borderId="0" xfId="0" applyFont="1" applyFill="1" applyAlignment="1">
      <alignment vertical="top"/>
    </xf>
    <xf numFmtId="0" fontId="0" fillId="2" borderId="0" xfId="0" applyFont="1" applyFill="1"/>
    <xf numFmtId="0" fontId="67" fillId="2" borderId="0" xfId="0" applyFont="1" applyFill="1" applyBorder="1" applyAlignment="1">
      <alignment horizontal="left" vertical="center" wrapText="1"/>
    </xf>
    <xf numFmtId="0" fontId="87" fillId="2" borderId="0" xfId="0" applyFont="1" applyFill="1" applyAlignment="1">
      <alignment horizontal="left" vertical="center" wrapText="1"/>
    </xf>
    <xf numFmtId="0" fontId="67" fillId="2" borderId="0" xfId="0" applyFont="1" applyFill="1" applyAlignment="1">
      <alignment vertical="top"/>
    </xf>
    <xf numFmtId="0" fontId="55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 vertical="top"/>
    </xf>
    <xf numFmtId="0" fontId="0" fillId="2" borderId="0" xfId="0" applyFont="1" applyFill="1" applyBorder="1" applyAlignment="1">
      <alignment vertical="top" wrapText="1"/>
    </xf>
    <xf numFmtId="0" fontId="55" fillId="2" borderId="0" xfId="0" applyFont="1" applyFill="1" applyBorder="1" applyAlignment="1">
      <alignment vertical="top" wrapText="1"/>
    </xf>
    <xf numFmtId="0" fontId="55" fillId="2" borderId="0" xfId="0" applyFont="1" applyFill="1" applyBorder="1" applyAlignment="1">
      <alignment vertical="top"/>
    </xf>
    <xf numFmtId="0" fontId="88" fillId="2" borderId="0" xfId="0" applyFont="1" applyFill="1" applyAlignment="1">
      <alignment vertical="top"/>
    </xf>
    <xf numFmtId="0" fontId="55" fillId="2" borderId="0" xfId="0" applyFont="1" applyFill="1" applyAlignment="1">
      <alignment vertical="center"/>
    </xf>
    <xf numFmtId="0" fontId="55" fillId="0" borderId="0" xfId="0" applyFont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3" xfId="0" applyFont="1" applyBorder="1" applyAlignment="1">
      <alignment vertical="center"/>
    </xf>
    <xf numFmtId="0" fontId="55" fillId="0" borderId="3" xfId="0" applyFont="1" applyBorder="1" applyAlignment="1">
      <alignment horizontal="center" vertical="center" wrapText="1"/>
    </xf>
    <xf numFmtId="0" fontId="65" fillId="2" borderId="1" xfId="0" applyFont="1" applyFill="1" applyBorder="1" applyAlignment="1">
      <alignment horizontal="center" vertical="center" wrapText="1"/>
    </xf>
    <xf numFmtId="169" fontId="76" fillId="2" borderId="1" xfId="0" applyNumberFormat="1" applyFont="1" applyFill="1" applyBorder="1" applyAlignment="1">
      <alignment horizontal="center" vertical="center"/>
    </xf>
    <xf numFmtId="1" fontId="55" fillId="2" borderId="0" xfId="0" applyNumberFormat="1" applyFont="1" applyFill="1" applyAlignment="1">
      <alignment vertical="center"/>
    </xf>
    <xf numFmtId="0" fontId="55" fillId="0" borderId="3" xfId="0" applyFont="1" applyBorder="1" applyAlignment="1">
      <alignment horizontal="center" vertical="center"/>
    </xf>
    <xf numFmtId="11" fontId="55" fillId="0" borderId="3" xfId="2" applyNumberFormat="1" applyFont="1" applyBorder="1" applyAlignment="1">
      <alignment horizontal="right" vertical="center" wrapText="1"/>
    </xf>
    <xf numFmtId="2" fontId="55" fillId="0" borderId="3" xfId="2" applyNumberFormat="1" applyFont="1" applyBorder="1" applyAlignment="1">
      <alignment horizontal="right" vertical="center" wrapText="1"/>
    </xf>
    <xf numFmtId="0" fontId="55" fillId="2" borderId="3" xfId="0" applyFont="1" applyFill="1" applyBorder="1" applyAlignment="1">
      <alignment horizontal="center" vertical="center" wrapText="1"/>
    </xf>
    <xf numFmtId="2" fontId="55" fillId="0" borderId="3" xfId="0" applyNumberFormat="1" applyFont="1" applyBorder="1" applyAlignment="1">
      <alignment vertical="center"/>
    </xf>
    <xf numFmtId="0" fontId="55" fillId="2" borderId="0" xfId="0" applyFont="1" applyFill="1" applyBorder="1" applyAlignment="1">
      <alignment horizontal="center" vertical="center" wrapText="1"/>
    </xf>
    <xf numFmtId="167" fontId="63" fillId="2" borderId="0" xfId="0" applyNumberFormat="1" applyFont="1" applyFill="1" applyBorder="1" applyAlignment="1">
      <alignment horizontal="center" vertical="center" wrapText="1"/>
    </xf>
    <xf numFmtId="168" fontId="0" fillId="0" borderId="0" xfId="0" applyNumberFormat="1" applyFont="1" applyAlignment="1">
      <alignment horizontal="center" vertical="top"/>
    </xf>
    <xf numFmtId="0" fontId="0" fillId="0" borderId="0" xfId="0" applyFont="1" applyAlignment="1">
      <alignment horizontal="left" vertical="top" wrapText="1"/>
    </xf>
    <xf numFmtId="0" fontId="0" fillId="2" borderId="0" xfId="0" applyFont="1" applyFill="1" applyAlignment="1">
      <alignment horizontal="center" vertical="center"/>
    </xf>
    <xf numFmtId="0" fontId="88" fillId="0" borderId="0" xfId="0" applyFont="1" applyAlignment="1">
      <alignment vertical="top"/>
    </xf>
    <xf numFmtId="0" fontId="55" fillId="2" borderId="0" xfId="0" applyFont="1" applyFill="1" applyBorder="1" applyAlignment="1">
      <alignment vertical="center"/>
    </xf>
    <xf numFmtId="0" fontId="55" fillId="2" borderId="0" xfId="0" applyFont="1" applyFill="1" applyBorder="1"/>
    <xf numFmtId="2" fontId="55" fillId="2" borderId="1" xfId="0" applyNumberFormat="1" applyFont="1" applyFill="1" applyBorder="1" applyAlignment="1">
      <alignment horizontal="center"/>
    </xf>
    <xf numFmtId="1" fontId="55" fillId="2" borderId="0" xfId="0" applyNumberFormat="1" applyFont="1" applyFill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63" fillId="2" borderId="42" xfId="0" applyFont="1" applyFill="1" applyBorder="1" applyAlignment="1" applyProtection="1">
      <alignment horizontal="center" vertical="top" wrapText="1"/>
    </xf>
    <xf numFmtId="1" fontId="63" fillId="2" borderId="9" xfId="0" applyNumberFormat="1" applyFont="1" applyFill="1" applyBorder="1" applyAlignment="1" applyProtection="1">
      <alignment horizontal="center" vertical="top" wrapText="1"/>
    </xf>
    <xf numFmtId="0" fontId="63" fillId="2" borderId="9" xfId="0" applyFont="1" applyFill="1" applyBorder="1" applyAlignment="1">
      <alignment horizontal="center" vertical="top"/>
    </xf>
    <xf numFmtId="0" fontId="55" fillId="2" borderId="9" xfId="0" applyFont="1" applyFill="1" applyBorder="1" applyAlignment="1">
      <alignment vertical="top"/>
    </xf>
    <xf numFmtId="167" fontId="55" fillId="2" borderId="9" xfId="0" applyNumberFormat="1" applyFont="1" applyFill="1" applyBorder="1" applyAlignment="1">
      <alignment horizontal="center" vertical="top" wrapText="1"/>
    </xf>
    <xf numFmtId="11" fontId="55" fillId="2" borderId="8" xfId="20" applyNumberFormat="1" applyFont="1" applyFill="1" applyBorder="1" applyAlignment="1">
      <alignment horizontal="center" vertical="center"/>
    </xf>
    <xf numFmtId="1" fontId="55" fillId="2" borderId="0" xfId="0" applyNumberFormat="1" applyFont="1" applyFill="1" applyBorder="1" applyAlignment="1" applyProtection="1">
      <alignment horizontal="center" vertical="top" wrapText="1"/>
    </xf>
    <xf numFmtId="0" fontId="55" fillId="2" borderId="0" xfId="0" applyFont="1" applyFill="1" applyBorder="1" applyAlignment="1">
      <alignment horizontal="center"/>
    </xf>
    <xf numFmtId="2" fontId="55" fillId="0" borderId="1" xfId="0" applyNumberFormat="1" applyFont="1" applyBorder="1" applyAlignment="1">
      <alignment horizontal="center"/>
    </xf>
    <xf numFmtId="11" fontId="55" fillId="0" borderId="1" xfId="20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top"/>
    </xf>
    <xf numFmtId="0" fontId="55" fillId="0" borderId="1" xfId="0" applyFont="1" applyBorder="1" applyAlignment="1">
      <alignment vertical="top"/>
    </xf>
    <xf numFmtId="11" fontId="55" fillId="0" borderId="0" xfId="0" applyNumberFormat="1" applyFont="1" applyAlignment="1">
      <alignment vertical="center"/>
    </xf>
    <xf numFmtId="1" fontId="55" fillId="0" borderId="0" xfId="0" applyNumberFormat="1" applyFont="1" applyAlignment="1">
      <alignment horizontal="center" vertical="center"/>
    </xf>
    <xf numFmtId="2" fontId="55" fillId="2" borderId="0" xfId="0" applyNumberFormat="1" applyFont="1" applyFill="1" applyBorder="1" applyAlignment="1">
      <alignment horizontal="center"/>
    </xf>
    <xf numFmtId="0" fontId="55" fillId="2" borderId="0" xfId="0" applyFont="1" applyFill="1" applyBorder="1" applyAlignment="1" applyProtection="1">
      <alignment horizontal="center" vertical="center" wrapText="1"/>
    </xf>
    <xf numFmtId="11" fontId="0" fillId="2" borderId="0" xfId="20" applyNumberFormat="1" applyFont="1" applyFill="1" applyBorder="1" applyAlignment="1">
      <alignment horizontal="center" vertical="center"/>
    </xf>
    <xf numFmtId="167" fontId="55" fillId="2" borderId="0" xfId="0" applyNumberFormat="1" applyFont="1" applyFill="1" applyBorder="1" applyAlignment="1">
      <alignment horizontal="center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center" wrapText="1"/>
    </xf>
    <xf numFmtId="0" fontId="55" fillId="2" borderId="0" xfId="0" applyFont="1" applyFill="1" applyAlignment="1">
      <alignment horizontal="left" vertical="center" wrapText="1"/>
    </xf>
    <xf numFmtId="0" fontId="55" fillId="2" borderId="29" xfId="0" applyFont="1" applyFill="1" applyBorder="1" applyAlignment="1">
      <alignment vertical="center" wrapText="1"/>
    </xf>
    <xf numFmtId="0" fontId="55" fillId="2" borderId="43" xfId="0" applyFont="1" applyFill="1" applyBorder="1" applyAlignment="1">
      <alignment vertical="center" wrapText="1"/>
    </xf>
    <xf numFmtId="0" fontId="90" fillId="2" borderId="44" xfId="0" applyFont="1" applyFill="1" applyBorder="1" applyAlignment="1">
      <alignment horizontal="center" vertical="center" wrapText="1"/>
    </xf>
    <xf numFmtId="0" fontId="90" fillId="2" borderId="45" xfId="0" applyFont="1" applyFill="1" applyBorder="1" applyAlignment="1">
      <alignment horizontal="center" vertical="center" textRotation="90" wrapText="1"/>
    </xf>
    <xf numFmtId="0" fontId="90" fillId="2" borderId="45" xfId="0" applyFont="1" applyFill="1" applyBorder="1" applyAlignment="1">
      <alignment horizontal="center" vertical="center" textRotation="90"/>
    </xf>
    <xf numFmtId="0" fontId="90" fillId="2" borderId="46" xfId="0" applyFont="1" applyFill="1" applyBorder="1" applyAlignment="1">
      <alignment horizontal="center" vertical="center" textRotation="90" wrapText="1"/>
    </xf>
    <xf numFmtId="0" fontId="90" fillId="2" borderId="0" xfId="0" applyFont="1" applyFill="1"/>
    <xf numFmtId="0" fontId="28" fillId="2" borderId="26" xfId="0" applyFont="1" applyFill="1" applyBorder="1" applyAlignment="1">
      <alignment horizontal="center" vertical="center" wrapText="1"/>
    </xf>
    <xf numFmtId="0" fontId="28" fillId="2" borderId="43" xfId="0" applyFont="1" applyFill="1" applyBorder="1" applyAlignment="1">
      <alignment horizontal="center" vertical="center" wrapText="1"/>
    </xf>
    <xf numFmtId="0" fontId="28" fillId="2" borderId="47" xfId="0" applyFont="1" applyFill="1" applyBorder="1" applyAlignment="1">
      <alignment horizontal="center" vertical="center" wrapText="1"/>
    </xf>
    <xf numFmtId="0" fontId="28" fillId="2" borderId="27" xfId="0" applyFont="1" applyFill="1" applyBorder="1" applyAlignment="1">
      <alignment horizontal="center" vertical="center" wrapText="1"/>
    </xf>
    <xf numFmtId="0" fontId="28" fillId="2" borderId="30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8" fillId="2" borderId="38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center" vertical="center" wrapText="1"/>
    </xf>
    <xf numFmtId="164" fontId="92" fillId="2" borderId="1" xfId="0" applyNumberFormat="1" applyFont="1" applyFill="1" applyBorder="1" applyAlignment="1">
      <alignment horizontal="center" vertical="center" wrapText="1"/>
    </xf>
    <xf numFmtId="0" fontId="63" fillId="2" borderId="19" xfId="0" applyFont="1" applyFill="1" applyBorder="1" applyAlignment="1" applyProtection="1">
      <alignment horizontal="center" vertical="center" wrapText="1"/>
    </xf>
    <xf numFmtId="167" fontId="90" fillId="2" borderId="4" xfId="0" applyNumberFormat="1" applyFont="1" applyFill="1" applyBorder="1" applyAlignment="1">
      <alignment horizontal="center" vertical="center" wrapText="1"/>
    </xf>
    <xf numFmtId="0" fontId="55" fillId="2" borderId="19" xfId="0" applyFont="1" applyFill="1" applyBorder="1" applyAlignment="1">
      <alignment horizontal="center" vertical="center" wrapText="1"/>
    </xf>
    <xf numFmtId="2" fontId="55" fillId="2" borderId="1" xfId="0" applyNumberFormat="1" applyFont="1" applyFill="1" applyBorder="1"/>
    <xf numFmtId="0" fontId="55" fillId="2" borderId="19" xfId="0" applyFont="1" applyFill="1" applyBorder="1" applyAlignment="1">
      <alignment horizontal="center" vertical="top" wrapText="1"/>
    </xf>
    <xf numFmtId="167" fontId="90" fillId="2" borderId="4" xfId="0" applyNumberFormat="1" applyFont="1" applyFill="1" applyBorder="1" applyAlignment="1">
      <alignment horizontal="center" vertical="top" wrapText="1"/>
    </xf>
    <xf numFmtId="0" fontId="63" fillId="2" borderId="19" xfId="0" applyFont="1" applyFill="1" applyBorder="1" applyAlignment="1" applyProtection="1">
      <alignment horizontal="center" vertical="top" wrapText="1"/>
    </xf>
    <xf numFmtId="167" fontId="90" fillId="2" borderId="37" xfId="0" applyNumberFormat="1" applyFont="1" applyFill="1" applyBorder="1" applyAlignment="1">
      <alignment horizontal="center" vertical="top" wrapText="1"/>
    </xf>
    <xf numFmtId="0" fontId="53" fillId="2" borderId="0" xfId="0" applyFont="1" applyFill="1" applyBorder="1" applyAlignment="1">
      <alignment horizontal="center" vertical="top"/>
    </xf>
    <xf numFmtId="0" fontId="55" fillId="0" borderId="1" xfId="0" applyFont="1" applyBorder="1" applyAlignment="1">
      <alignment horizontal="center" vertical="center" wrapText="1"/>
    </xf>
    <xf numFmtId="0" fontId="55" fillId="0" borderId="39" xfId="0" applyFont="1" applyBorder="1" applyAlignment="1">
      <alignment horizontal="center" vertical="center" wrapText="1"/>
    </xf>
    <xf numFmtId="0" fontId="55" fillId="0" borderId="40" xfId="0" applyFont="1" applyBorder="1" applyAlignment="1">
      <alignment horizontal="center" vertical="center" wrapText="1"/>
    </xf>
    <xf numFmtId="0" fontId="28" fillId="2" borderId="41" xfId="0" applyFont="1" applyFill="1" applyBorder="1" applyAlignment="1">
      <alignment horizontal="center" vertical="center" textRotation="90" wrapText="1"/>
    </xf>
    <xf numFmtId="0" fontId="63" fillId="2" borderId="3" xfId="0" applyFont="1" applyFill="1" applyBorder="1" applyAlignment="1" applyProtection="1">
      <alignment horizontal="center" vertical="center" wrapText="1"/>
    </xf>
    <xf numFmtId="0" fontId="0" fillId="2" borderId="41" xfId="0" applyFont="1" applyFill="1" applyBorder="1" applyAlignment="1">
      <alignment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vertical="center"/>
    </xf>
    <xf numFmtId="1" fontId="0" fillId="0" borderId="0" xfId="0" applyNumberFormat="1" applyFont="1"/>
    <xf numFmtId="2" fontId="55" fillId="0" borderId="1" xfId="0" applyNumberFormat="1" applyFont="1" applyBorder="1" applyAlignment="1">
      <alignment horizontal="center" vertical="center"/>
    </xf>
    <xf numFmtId="1" fontId="63" fillId="2" borderId="5" xfId="0" applyNumberFormat="1" applyFont="1" applyFill="1" applyBorder="1" applyAlignment="1" applyProtection="1">
      <alignment horizontal="center" vertical="center" wrapText="1"/>
    </xf>
    <xf numFmtId="2" fontId="95" fillId="2" borderId="3" xfId="0" applyNumberFormat="1" applyFont="1" applyFill="1" applyBorder="1" applyAlignment="1" applyProtection="1">
      <alignment vertical="center"/>
    </xf>
    <xf numFmtId="0" fontId="63" fillId="2" borderId="3" xfId="0" applyFont="1" applyFill="1" applyBorder="1" applyAlignment="1" applyProtection="1">
      <alignment horizontal="center" vertical="center"/>
    </xf>
    <xf numFmtId="2" fontId="95" fillId="2" borderId="6" xfId="0" applyNumberFormat="1" applyFont="1" applyFill="1" applyBorder="1" applyAlignment="1" applyProtection="1">
      <alignment vertical="center"/>
    </xf>
    <xf numFmtId="2" fontId="95" fillId="2" borderId="2" xfId="0" applyNumberFormat="1" applyFont="1" applyFill="1" applyBorder="1" applyAlignment="1" applyProtection="1">
      <alignment vertical="center"/>
    </xf>
    <xf numFmtId="2" fontId="95" fillId="2" borderId="38" xfId="0" applyNumberFormat="1" applyFont="1" applyFill="1" applyBorder="1" applyAlignment="1" applyProtection="1">
      <alignment vertical="center"/>
    </xf>
    <xf numFmtId="2" fontId="95" fillId="2" borderId="6" xfId="0" applyNumberFormat="1" applyFont="1" applyFill="1" applyBorder="1" applyAlignment="1" applyProtection="1">
      <alignment horizontal="right" vertical="center"/>
    </xf>
    <xf numFmtId="2" fontId="95" fillId="2" borderId="3" xfId="0" applyNumberFormat="1" applyFont="1" applyFill="1" applyBorder="1" applyAlignment="1" applyProtection="1">
      <alignment horizontal="right" vertical="center"/>
    </xf>
    <xf numFmtId="2" fontId="95" fillId="2" borderId="4" xfId="0" applyNumberFormat="1" applyFont="1" applyFill="1" applyBorder="1" applyAlignment="1" applyProtection="1">
      <alignment vertical="center"/>
    </xf>
    <xf numFmtId="0" fontId="87" fillId="2" borderId="0" xfId="0" applyFont="1" applyFill="1" applyAlignment="1">
      <alignment vertical="top" wrapText="1"/>
    </xf>
    <xf numFmtId="0" fontId="63" fillId="2" borderId="0" xfId="0" applyFont="1" applyFill="1" applyAlignment="1">
      <alignment vertical="top" wrapText="1"/>
    </xf>
    <xf numFmtId="0" fontId="87" fillId="2" borderId="0" xfId="0" applyFont="1" applyFill="1" applyAlignment="1">
      <alignment vertical="center" wrapText="1"/>
    </xf>
    <xf numFmtId="0" fontId="63" fillId="2" borderId="0" xfId="0" applyFont="1" applyFill="1" applyAlignment="1">
      <alignment vertical="center" wrapText="1"/>
    </xf>
    <xf numFmtId="0" fontId="55" fillId="2" borderId="6" xfId="0" applyFont="1" applyFill="1" applyBorder="1" applyAlignment="1">
      <alignment vertical="center"/>
    </xf>
    <xf numFmtId="1" fontId="55" fillId="2" borderId="6" xfId="0" applyNumberFormat="1" applyFont="1" applyFill="1" applyBorder="1" applyAlignment="1">
      <alignment vertical="center"/>
    </xf>
    <xf numFmtId="0" fontId="63" fillId="2" borderId="30" xfId="0" applyFont="1" applyFill="1" applyBorder="1" applyAlignment="1" applyProtection="1">
      <alignment horizontal="center" vertical="center" wrapText="1"/>
    </xf>
    <xf numFmtId="0" fontId="63" fillId="2" borderId="6" xfId="0" applyFont="1" applyFill="1" applyBorder="1" applyAlignment="1" applyProtection="1">
      <alignment horizontal="center" vertical="center" wrapText="1"/>
    </xf>
    <xf numFmtId="0" fontId="55" fillId="2" borderId="3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vertical="center"/>
    </xf>
    <xf numFmtId="1" fontId="63" fillId="2" borderId="6" xfId="0" applyNumberFormat="1" applyFont="1" applyFill="1" applyBorder="1" applyAlignment="1" applyProtection="1">
      <alignment horizontal="center" vertical="center" wrapText="1"/>
    </xf>
    <xf numFmtId="1" fontId="63" fillId="2" borderId="4" xfId="0" applyNumberFormat="1" applyFont="1" applyFill="1" applyBorder="1" applyAlignment="1" applyProtection="1">
      <alignment horizontal="center" vertical="center" wrapText="1"/>
    </xf>
    <xf numFmtId="0" fontId="63" fillId="2" borderId="30" xfId="0" applyFont="1" applyFill="1" applyBorder="1" applyAlignment="1" applyProtection="1">
      <alignment horizontal="center" vertical="center"/>
    </xf>
    <xf numFmtId="0" fontId="63" fillId="2" borderId="6" xfId="0" applyFont="1" applyFill="1" applyBorder="1" applyAlignment="1" applyProtection="1">
      <alignment horizontal="center" vertical="center"/>
    </xf>
    <xf numFmtId="0" fontId="63" fillId="2" borderId="32" xfId="0" applyFont="1" applyFill="1" applyBorder="1" applyAlignment="1" applyProtection="1">
      <alignment horizontal="center" vertical="center" wrapText="1"/>
    </xf>
    <xf numFmtId="0" fontId="63" fillId="2" borderId="36" xfId="0" applyFont="1" applyFill="1" applyBorder="1" applyAlignment="1" applyProtection="1">
      <alignment horizontal="center" vertical="center" wrapText="1"/>
    </xf>
    <xf numFmtId="1" fontId="63" fillId="2" borderId="36" xfId="0" applyNumberFormat="1" applyFont="1" applyFill="1" applyBorder="1" applyAlignment="1" applyProtection="1">
      <alignment horizontal="center" vertical="center" wrapText="1"/>
    </xf>
    <xf numFmtId="1" fontId="63" fillId="2" borderId="37" xfId="0" applyNumberFormat="1" applyFont="1" applyFill="1" applyBorder="1" applyAlignment="1" applyProtection="1">
      <alignment horizontal="center" vertical="center" wrapText="1"/>
    </xf>
    <xf numFmtId="167" fontId="68" fillId="2" borderId="0" xfId="0" applyNumberFormat="1" applyFont="1" applyFill="1" applyBorder="1" applyAlignment="1">
      <alignment horizontal="center" vertical="center" wrapText="1"/>
    </xf>
    <xf numFmtId="1" fontId="55" fillId="2" borderId="0" xfId="0" applyNumberFormat="1" applyFont="1" applyFill="1" applyBorder="1" applyAlignment="1">
      <alignment vertical="center"/>
    </xf>
    <xf numFmtId="2" fontId="0" fillId="2" borderId="0" xfId="0" applyNumberFormat="1" applyFont="1" applyFill="1" applyBorder="1" applyAlignment="1">
      <alignment horizontal="center" vertical="center"/>
    </xf>
    <xf numFmtId="0" fontId="87" fillId="2" borderId="0" xfId="0" applyFont="1" applyFill="1" applyBorder="1" applyAlignment="1" applyProtection="1">
      <alignment horizontal="center" vertical="center" wrapText="1"/>
    </xf>
    <xf numFmtId="167" fontId="96" fillId="2" borderId="0" xfId="0" applyNumberFormat="1" applyFont="1" applyFill="1" applyBorder="1" applyAlignment="1">
      <alignment horizontal="center" vertical="center" wrapText="1"/>
    </xf>
    <xf numFmtId="167" fontId="0" fillId="2" borderId="0" xfId="0" applyNumberFormat="1" applyFont="1" applyFill="1" applyBorder="1" applyAlignment="1">
      <alignment horizontal="center" vertical="center" wrapText="1"/>
    </xf>
    <xf numFmtId="1" fontId="0" fillId="2" borderId="0" xfId="0" applyNumberFormat="1" applyFont="1" applyFill="1" applyBorder="1" applyAlignment="1">
      <alignment vertical="center"/>
    </xf>
    <xf numFmtId="1" fontId="87" fillId="2" borderId="0" xfId="0" applyNumberFormat="1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2" fontId="55" fillId="2" borderId="9" xfId="0" applyNumberFormat="1" applyFont="1" applyFill="1" applyBorder="1" applyAlignment="1">
      <alignment horizontal="center" vertical="center" wrapText="1"/>
    </xf>
    <xf numFmtId="0" fontId="55" fillId="2" borderId="9" xfId="0" applyFont="1" applyFill="1" applyBorder="1" applyAlignment="1">
      <alignment horizontal="center" vertical="center" wrapText="1"/>
    </xf>
    <xf numFmtId="0" fontId="65" fillId="2" borderId="1" xfId="0" applyFont="1" applyFill="1" applyBorder="1" applyAlignment="1">
      <alignment horizontal="center" vertical="center"/>
    </xf>
    <xf numFmtId="1" fontId="0" fillId="2" borderId="0" xfId="0" applyNumberFormat="1" applyFont="1" applyFill="1" applyAlignment="1">
      <alignment horizontal="center" vertical="center"/>
    </xf>
    <xf numFmtId="2" fontId="28" fillId="2" borderId="3" xfId="2" applyNumberFormat="1" applyFont="1" applyFill="1" applyBorder="1" applyAlignment="1">
      <alignment horizontal="center" vertical="center" wrapText="1"/>
    </xf>
    <xf numFmtId="2" fontId="0" fillId="2" borderId="3" xfId="0" applyNumberFormat="1" applyFont="1" applyFill="1" applyBorder="1" applyAlignment="1">
      <alignment horizontal="center" vertical="center"/>
    </xf>
    <xf numFmtId="2" fontId="55" fillId="2" borderId="9" xfId="0" applyNumberFormat="1" applyFont="1" applyFill="1" applyBorder="1" applyAlignment="1">
      <alignment horizontal="center" vertical="center"/>
    </xf>
    <xf numFmtId="0" fontId="65" fillId="2" borderId="9" xfId="0" applyFont="1" applyFill="1" applyBorder="1" applyAlignment="1">
      <alignment horizontal="center" vertical="center"/>
    </xf>
    <xf numFmtId="0" fontId="55" fillId="2" borderId="6" xfId="0" applyFont="1" applyFill="1" applyBorder="1" applyAlignment="1">
      <alignment horizontal="center" vertical="center"/>
    </xf>
    <xf numFmtId="0" fontId="67" fillId="2" borderId="0" xfId="0" applyFont="1" applyFill="1" applyBorder="1" applyAlignment="1">
      <alignment vertical="top" wrapText="1"/>
    </xf>
    <xf numFmtId="0" fontId="0" fillId="2" borderId="0" xfId="0" applyFont="1" applyFill="1" applyAlignment="1">
      <alignment vertical="top" wrapText="1"/>
    </xf>
    <xf numFmtId="0" fontId="67" fillId="2" borderId="0" xfId="0" applyFont="1" applyFill="1" applyAlignment="1">
      <alignment horizontal="left" vertical="top"/>
    </xf>
    <xf numFmtId="0" fontId="55" fillId="2" borderId="0" xfId="0" applyFont="1" applyFill="1" applyAlignment="1">
      <alignment horizontal="left" vertical="top"/>
    </xf>
    <xf numFmtId="0" fontId="55" fillId="2" borderId="1" xfId="0" applyFont="1" applyFill="1" applyBorder="1" applyAlignment="1">
      <alignment vertical="center"/>
    </xf>
    <xf numFmtId="0" fontId="65" fillId="2" borderId="9" xfId="0" applyFont="1" applyFill="1" applyBorder="1" applyAlignment="1">
      <alignment horizontal="center" vertical="center" wrapText="1"/>
    </xf>
    <xf numFmtId="169" fontId="76" fillId="2" borderId="1" xfId="0" applyNumberFormat="1" applyFont="1" applyFill="1" applyBorder="1" applyAlignment="1">
      <alignment horizontal="center" vertical="center" wrapText="1"/>
    </xf>
    <xf numFmtId="49" fontId="55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2" fontId="55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vertical="center"/>
    </xf>
    <xf numFmtId="2" fontId="55" fillId="2" borderId="41" xfId="0" applyNumberFormat="1" applyFont="1" applyFill="1" applyBorder="1" applyAlignment="1">
      <alignment horizontal="center" vertical="center"/>
    </xf>
    <xf numFmtId="0" fontId="55" fillId="2" borderId="41" xfId="0" applyFont="1" applyFill="1" applyBorder="1" applyAlignment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44" xfId="0" applyFont="1" applyFill="1" applyBorder="1" applyAlignment="1">
      <alignment horizontal="center" vertical="center" wrapText="1"/>
    </xf>
    <xf numFmtId="0" fontId="55" fillId="2" borderId="45" xfId="0" applyFont="1" applyFill="1" applyBorder="1" applyAlignment="1">
      <alignment horizontal="center" vertical="center" textRotation="90" wrapText="1"/>
    </xf>
    <xf numFmtId="0" fontId="55" fillId="2" borderId="45" xfId="0" applyFont="1" applyFill="1" applyBorder="1" applyAlignment="1">
      <alignment horizontal="center" vertical="center" textRotation="90"/>
    </xf>
    <xf numFmtId="0" fontId="55" fillId="2" borderId="46" xfId="0" applyFont="1" applyFill="1" applyBorder="1" applyAlignment="1">
      <alignment horizontal="center" vertical="center" textRotation="90" wrapText="1"/>
    </xf>
    <xf numFmtId="0" fontId="55" fillId="2" borderId="19" xfId="0" applyFont="1" applyFill="1" applyBorder="1" applyAlignment="1" applyProtection="1">
      <alignment horizontal="center" vertical="center" wrapText="1"/>
    </xf>
    <xf numFmtId="167" fontId="55" fillId="2" borderId="4" xfId="0" applyNumberFormat="1" applyFont="1" applyFill="1" applyBorder="1" applyAlignment="1">
      <alignment horizontal="center" vertical="center" wrapText="1"/>
    </xf>
    <xf numFmtId="167" fontId="55" fillId="2" borderId="37" xfId="0" applyNumberFormat="1" applyFont="1" applyFill="1" applyBorder="1" applyAlignment="1">
      <alignment horizontal="center" vertical="center" wrapText="1"/>
    </xf>
    <xf numFmtId="2" fontId="55" fillId="2" borderId="9" xfId="0" applyNumberFormat="1" applyFont="1" applyFill="1" applyBorder="1" applyAlignment="1">
      <alignment horizontal="center"/>
    </xf>
    <xf numFmtId="167" fontId="65" fillId="2" borderId="9" xfId="0" applyNumberFormat="1" applyFont="1" applyFill="1" applyBorder="1" applyAlignment="1">
      <alignment horizontal="center" vertical="center" wrapText="1"/>
    </xf>
    <xf numFmtId="0" fontId="55" fillId="2" borderId="40" xfId="0" applyFont="1" applyFill="1" applyBorder="1" applyAlignment="1">
      <alignment vertical="center"/>
    </xf>
    <xf numFmtId="0" fontId="55" fillId="2" borderId="6" xfId="0" applyFont="1" applyFill="1" applyBorder="1" applyAlignment="1">
      <alignment horizontal="center" vertical="center" wrapText="1"/>
    </xf>
    <xf numFmtId="2" fontId="55" fillId="2" borderId="0" xfId="0" applyNumberFormat="1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vertical="center" wrapText="1"/>
    </xf>
    <xf numFmtId="0" fontId="0" fillId="2" borderId="0" xfId="0" applyFont="1" applyFill="1" applyAlignment="1">
      <alignment vertical="center" wrapText="1"/>
    </xf>
    <xf numFmtId="0" fontId="97" fillId="2" borderId="3" xfId="0" applyFont="1" applyFill="1" applyBorder="1" applyAlignment="1">
      <alignment horizontal="center" vertical="center" textRotation="90" wrapText="1"/>
    </xf>
    <xf numFmtId="0" fontId="97" fillId="2" borderId="41" xfId="0" applyFont="1" applyFill="1" applyBorder="1" applyAlignment="1">
      <alignment horizontal="center" vertical="center" textRotation="90" wrapText="1"/>
    </xf>
    <xf numFmtId="0" fontId="55" fillId="2" borderId="1" xfId="0" applyFont="1" applyFill="1" applyBorder="1" applyAlignment="1">
      <alignment horizontal="center" wrapText="1"/>
    </xf>
    <xf numFmtId="0" fontId="55" fillId="2" borderId="30" xfId="0" applyFont="1" applyFill="1" applyBorder="1" applyAlignment="1" applyProtection="1">
      <alignment horizontal="center" vertical="center" wrapText="1"/>
    </xf>
    <xf numFmtId="0" fontId="55" fillId="2" borderId="6" xfId="0" applyFont="1" applyFill="1" applyBorder="1" applyAlignment="1" applyProtection="1">
      <alignment horizontal="center" vertical="center" wrapText="1"/>
    </xf>
    <xf numFmtId="1" fontId="55" fillId="2" borderId="3" xfId="0" applyNumberFormat="1" applyFont="1" applyFill="1" applyBorder="1" applyAlignment="1" applyProtection="1">
      <alignment horizontal="center" vertical="center" wrapText="1"/>
    </xf>
    <xf numFmtId="1" fontId="55" fillId="2" borderId="3" xfId="0" applyNumberFormat="1" applyFont="1" applyFill="1" applyBorder="1" applyAlignment="1" applyProtection="1">
      <alignment horizontal="center" vertical="top" wrapText="1"/>
    </xf>
    <xf numFmtId="1" fontId="55" fillId="2" borderId="6" xfId="0" applyNumberFormat="1" applyFont="1" applyFill="1" applyBorder="1" applyAlignment="1" applyProtection="1">
      <alignment horizontal="center" vertical="center" wrapText="1"/>
    </xf>
    <xf numFmtId="1" fontId="55" fillId="2" borderId="4" xfId="0" applyNumberFormat="1" applyFont="1" applyFill="1" applyBorder="1" applyAlignment="1" applyProtection="1">
      <alignment horizontal="center" vertical="center" wrapText="1"/>
    </xf>
    <xf numFmtId="0" fontId="55" fillId="2" borderId="3" xfId="0" applyFont="1" applyFill="1" applyBorder="1" applyAlignment="1">
      <alignment horizontal="center" vertical="top"/>
    </xf>
    <xf numFmtId="0" fontId="55" fillId="2" borderId="30" xfId="0" applyFont="1" applyFill="1" applyBorder="1" applyAlignment="1" applyProtection="1">
      <alignment horizontal="center" vertical="top" wrapText="1"/>
    </xf>
    <xf numFmtId="0" fontId="55" fillId="0" borderId="1" xfId="0" applyFont="1" applyBorder="1" applyAlignment="1">
      <alignment horizontal="center" vertical="top" wrapText="1"/>
    </xf>
    <xf numFmtId="167" fontId="68" fillId="0" borderId="1" xfId="0" applyNumberFormat="1" applyFont="1" applyBorder="1" applyAlignment="1">
      <alignment horizontal="center" wrapText="1"/>
    </xf>
    <xf numFmtId="4" fontId="55" fillId="2" borderId="1" xfId="0" applyNumberFormat="1" applyFont="1" applyFill="1" applyBorder="1" applyAlignment="1">
      <alignment horizontal="center" vertical="top" wrapText="1"/>
    </xf>
    <xf numFmtId="4" fontId="55" fillId="0" borderId="1" xfId="0" applyNumberFormat="1" applyFont="1" applyBorder="1" applyAlignment="1">
      <alignment horizontal="center" vertical="top" wrapText="1"/>
    </xf>
    <xf numFmtId="0" fontId="55" fillId="2" borderId="32" xfId="0" applyFont="1" applyFill="1" applyBorder="1" applyAlignment="1" applyProtection="1">
      <alignment horizontal="center" vertical="center" wrapText="1"/>
    </xf>
    <xf numFmtId="0" fontId="55" fillId="2" borderId="36" xfId="0" applyFont="1" applyFill="1" applyBorder="1" applyAlignment="1" applyProtection="1">
      <alignment horizontal="center" vertical="center" wrapText="1"/>
    </xf>
    <xf numFmtId="1" fontId="55" fillId="2" borderId="36" xfId="0" applyNumberFormat="1" applyFont="1" applyFill="1" applyBorder="1" applyAlignment="1" applyProtection="1">
      <alignment horizontal="center" vertical="center" wrapText="1"/>
    </xf>
    <xf numFmtId="1" fontId="55" fillId="2" borderId="37" xfId="0" applyNumberFormat="1" applyFont="1" applyFill="1" applyBorder="1" applyAlignment="1" applyProtection="1">
      <alignment horizontal="center" vertical="center" wrapText="1"/>
    </xf>
    <xf numFmtId="0" fontId="55" fillId="2" borderId="3" xfId="0" applyFont="1" applyFill="1" applyBorder="1" applyAlignment="1" applyProtection="1">
      <alignment horizontal="center" vertical="center" wrapText="1"/>
    </xf>
    <xf numFmtId="0" fontId="55" fillId="2" borderId="6" xfId="0" applyFont="1" applyFill="1" applyBorder="1" applyAlignment="1" applyProtection="1">
      <alignment horizontal="center" vertical="top" wrapText="1"/>
    </xf>
    <xf numFmtId="0" fontId="55" fillId="2" borderId="3" xfId="0" applyFont="1" applyFill="1" applyBorder="1" applyAlignment="1">
      <alignment vertical="top"/>
    </xf>
    <xf numFmtId="1" fontId="55" fillId="2" borderId="6" xfId="0" applyNumberFormat="1" applyFont="1" applyFill="1" applyBorder="1" applyAlignment="1" applyProtection="1">
      <alignment horizontal="center" vertical="top" wrapText="1"/>
    </xf>
    <xf numFmtId="1" fontId="55" fillId="2" borderId="4" xfId="0" applyNumberFormat="1" applyFont="1" applyFill="1" applyBorder="1" applyAlignment="1" applyProtection="1">
      <alignment horizontal="center" vertical="top" wrapText="1"/>
    </xf>
    <xf numFmtId="0" fontId="55" fillId="2" borderId="30" xfId="0" applyFont="1" applyFill="1" applyBorder="1" applyAlignment="1" applyProtection="1">
      <alignment horizontal="center" vertical="top"/>
    </xf>
    <xf numFmtId="0" fontId="55" fillId="2" borderId="6" xfId="0" applyFont="1" applyFill="1" applyBorder="1" applyAlignment="1" applyProtection="1">
      <alignment horizontal="center" vertical="top"/>
    </xf>
    <xf numFmtId="0" fontId="55" fillId="0" borderId="1" xfId="0" applyFont="1" applyBorder="1" applyAlignment="1">
      <alignment horizontal="center" wrapText="1"/>
    </xf>
    <xf numFmtId="4" fontId="55" fillId="2" borderId="1" xfId="0" applyNumberFormat="1" applyFont="1" applyFill="1" applyBorder="1" applyAlignment="1">
      <alignment horizontal="center" vertical="center" wrapText="1"/>
    </xf>
    <xf numFmtId="167" fontId="55" fillId="0" borderId="1" xfId="0" applyNumberFormat="1" applyFont="1" applyBorder="1" applyAlignment="1">
      <alignment horizontal="center" wrapText="1"/>
    </xf>
    <xf numFmtId="4" fontId="55" fillId="2" borderId="9" xfId="0" applyNumberFormat="1" applyFont="1" applyFill="1" applyBorder="1" applyAlignment="1">
      <alignment horizontal="center" vertical="center" wrapText="1"/>
    </xf>
    <xf numFmtId="4" fontId="55" fillId="0" borderId="9" xfId="0" applyNumberFormat="1" applyFont="1" applyBorder="1" applyAlignment="1">
      <alignment horizontal="center" vertical="center" wrapText="1"/>
    </xf>
    <xf numFmtId="0" fontId="55" fillId="2" borderId="37" xfId="0" applyFont="1" applyFill="1" applyBorder="1"/>
    <xf numFmtId="2" fontId="55" fillId="2" borderId="1" xfId="0" applyNumberFormat="1" applyFont="1" applyFill="1" applyBorder="1" applyAlignment="1">
      <alignment horizontal="center" wrapText="1"/>
    </xf>
    <xf numFmtId="167" fontId="68" fillId="2" borderId="1" xfId="0" applyNumberFormat="1" applyFont="1" applyFill="1" applyBorder="1" applyAlignment="1">
      <alignment horizontal="center" wrapText="1"/>
    </xf>
    <xf numFmtId="2" fontId="55" fillId="2" borderId="9" xfId="0" applyNumberFormat="1" applyFont="1" applyFill="1" applyBorder="1" applyAlignment="1">
      <alignment horizontal="center" wrapText="1"/>
    </xf>
    <xf numFmtId="1" fontId="55" fillId="2" borderId="1" xfId="0" applyNumberFormat="1" applyFont="1" applyFill="1" applyBorder="1" applyAlignment="1">
      <alignment horizontal="center"/>
    </xf>
    <xf numFmtId="0" fontId="0" fillId="2" borderId="0" xfId="0" applyFont="1" applyFill="1" applyAlignment="1"/>
    <xf numFmtId="1" fontId="55" fillId="2" borderId="1" xfId="0" applyNumberFormat="1" applyFont="1" applyFill="1" applyBorder="1" applyAlignment="1">
      <alignment horizontal="center" vertical="center"/>
    </xf>
    <xf numFmtId="0" fontId="55" fillId="0" borderId="30" xfId="0" applyFont="1" applyBorder="1" applyAlignment="1" applyProtection="1">
      <alignment horizontal="center" vertical="center" wrapText="1"/>
    </xf>
    <xf numFmtId="1" fontId="55" fillId="0" borderId="3" xfId="0" applyNumberFormat="1" applyFont="1" applyBorder="1" applyAlignment="1" applyProtection="1">
      <alignment horizontal="center" vertical="center" wrapText="1"/>
    </xf>
    <xf numFmtId="11" fontId="55" fillId="0" borderId="0" xfId="0" applyNumberFormat="1" applyFont="1" applyAlignment="1">
      <alignment horizontal="center" vertical="center"/>
    </xf>
    <xf numFmtId="1" fontId="55" fillId="2" borderId="1" xfId="0" applyNumberFormat="1" applyFont="1" applyFill="1" applyBorder="1" applyAlignment="1">
      <alignment horizontal="center" vertical="center" wrapText="1"/>
    </xf>
    <xf numFmtId="1" fontId="55" fillId="2" borderId="9" xfId="0" applyNumberFormat="1" applyFont="1" applyFill="1" applyBorder="1" applyAlignment="1">
      <alignment horizontal="center" vertical="center" wrapText="1"/>
    </xf>
    <xf numFmtId="2" fontId="55" fillId="2" borderId="1" xfId="0" applyNumberFormat="1" applyFont="1" applyFill="1" applyBorder="1" applyAlignment="1" applyProtection="1">
      <alignment horizontal="center" vertical="center" wrapText="1"/>
    </xf>
    <xf numFmtId="0" fontId="36" fillId="0" borderId="0" xfId="0" applyFont="1"/>
    <xf numFmtId="0" fontId="36" fillId="0" borderId="0" xfId="0" applyFont="1" applyAlignment="1">
      <alignment horizontal="center" vertical="center"/>
    </xf>
    <xf numFmtId="0" fontId="99" fillId="0" borderId="0" xfId="0" applyFont="1"/>
    <xf numFmtId="0" fontId="14" fillId="2" borderId="1" xfId="0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64" fontId="10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171" fontId="0" fillId="0" borderId="1" xfId="0" applyNumberFormat="1" applyFont="1" applyBorder="1" applyAlignment="1">
      <alignment horizontal="center" vertical="center"/>
    </xf>
    <xf numFmtId="0" fontId="99" fillId="0" borderId="0" xfId="0" applyFont="1" applyAlignment="1">
      <alignment vertical="top"/>
    </xf>
    <xf numFmtId="0" fontId="0" fillId="0" borderId="51" xfId="0" applyFont="1" applyBorder="1" applyAlignment="1">
      <alignment horizontal="center" vertical="center" wrapText="1"/>
    </xf>
    <xf numFmtId="167" fontId="101" fillId="0" borderId="51" xfId="0" applyNumberFormat="1" applyFont="1" applyBorder="1" applyAlignment="1">
      <alignment horizontal="center" vertical="center"/>
    </xf>
    <xf numFmtId="167" fontId="87" fillId="0" borderId="51" xfId="0" applyNumberFormat="1" applyFont="1" applyBorder="1" applyAlignment="1">
      <alignment horizontal="center" vertical="center"/>
    </xf>
    <xf numFmtId="167" fontId="87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167" fontId="101" fillId="0" borderId="0" xfId="0" applyNumberFormat="1" applyFont="1" applyBorder="1" applyAlignment="1">
      <alignment horizontal="center" vertical="center"/>
    </xf>
    <xf numFmtId="0" fontId="102" fillId="0" borderId="0" xfId="0" applyFont="1" applyAlignment="1">
      <alignment horizontal="left" vertical="center"/>
    </xf>
    <xf numFmtId="164" fontId="104" fillId="0" borderId="1" xfId="0" applyNumberFormat="1" applyFont="1" applyBorder="1" applyAlignment="1">
      <alignment horizontal="center" vertical="center"/>
    </xf>
    <xf numFmtId="164" fontId="105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9" fillId="0" borderId="10" xfId="0" applyFont="1" applyBorder="1" applyAlignment="1">
      <alignment horizontal="center" vertical="center"/>
    </xf>
    <xf numFmtId="167" fontId="96" fillId="0" borderId="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6" fillId="0" borderId="1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164" fontId="108" fillId="0" borderId="1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2" fontId="0" fillId="0" borderId="0" xfId="0" applyNumberFormat="1" applyFont="1" applyBorder="1" applyAlignment="1">
      <alignment horizontal="center" vertical="center" wrapText="1"/>
    </xf>
    <xf numFmtId="0" fontId="109" fillId="2" borderId="1" xfId="0" applyFont="1" applyFill="1" applyBorder="1" applyAlignment="1" applyProtection="1">
      <alignment horizontal="center" vertical="center"/>
    </xf>
    <xf numFmtId="164" fontId="92" fillId="0" borderId="1" xfId="0" applyNumberFormat="1" applyFont="1" applyBorder="1" applyAlignment="1">
      <alignment horizontal="center" vertical="center"/>
    </xf>
    <xf numFmtId="164" fontId="109" fillId="2" borderId="8" xfId="0" applyNumberFormat="1" applyFont="1" applyFill="1" applyBorder="1" applyAlignment="1" applyProtection="1">
      <alignment horizontal="center" vertical="center"/>
    </xf>
    <xf numFmtId="167" fontId="110" fillId="0" borderId="0" xfId="0" applyNumberFormat="1" applyFont="1" applyBorder="1" applyAlignment="1">
      <alignment horizontal="center" vertical="center"/>
    </xf>
    <xf numFmtId="0" fontId="111" fillId="2" borderId="1" xfId="0" applyFont="1" applyFill="1" applyBorder="1" applyAlignment="1" applyProtection="1">
      <alignment horizontal="center" vertical="center"/>
    </xf>
    <xf numFmtId="164" fontId="92" fillId="2" borderId="1" xfId="0" applyNumberFormat="1" applyFont="1" applyFill="1" applyBorder="1" applyAlignment="1">
      <alignment horizontal="center" vertical="center"/>
    </xf>
    <xf numFmtId="0" fontId="112" fillId="0" borderId="0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111" fillId="2" borderId="8" xfId="0" applyFont="1" applyFill="1" applyBorder="1" applyAlignment="1" applyProtection="1">
      <alignment horizontal="center" vertical="center"/>
    </xf>
    <xf numFmtId="0" fontId="90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107" fillId="0" borderId="0" xfId="0" applyFont="1" applyBorder="1" applyAlignment="1">
      <alignment vertical="center" wrapText="1"/>
    </xf>
    <xf numFmtId="164" fontId="111" fillId="2" borderId="8" xfId="0" applyNumberFormat="1" applyFont="1" applyFill="1" applyBorder="1" applyAlignment="1" applyProtection="1">
      <alignment horizontal="center" vertical="center"/>
    </xf>
    <xf numFmtId="4" fontId="99" fillId="2" borderId="0" xfId="0" applyNumberFormat="1" applyFont="1" applyFill="1" applyBorder="1" applyAlignment="1">
      <alignment vertical="center" wrapText="1"/>
    </xf>
    <xf numFmtId="4" fontId="74" fillId="2" borderId="0" xfId="0" applyNumberFormat="1" applyFont="1" applyFill="1" applyBorder="1" applyAlignment="1">
      <alignment horizontal="center" vertical="center" wrapText="1"/>
    </xf>
    <xf numFmtId="167" fontId="27" fillId="2" borderId="1" xfId="0" applyNumberFormat="1" applyFont="1" applyFill="1" applyBorder="1" applyAlignment="1">
      <alignment horizontal="center" vertical="center" wrapText="1"/>
    </xf>
    <xf numFmtId="167" fontId="27" fillId="2" borderId="8" xfId="0" applyNumberFormat="1" applyFont="1" applyFill="1" applyBorder="1" applyAlignment="1">
      <alignment horizontal="center" vertical="center" wrapText="1"/>
    </xf>
    <xf numFmtId="4" fontId="74" fillId="2" borderId="0" xfId="0" applyNumberFormat="1" applyFont="1" applyFill="1" applyBorder="1" applyAlignment="1">
      <alignment vertical="center" wrapText="1"/>
    </xf>
    <xf numFmtId="0" fontId="15" fillId="0" borderId="25" xfId="0" applyFont="1" applyBorder="1" applyAlignment="1">
      <alignment vertical="center"/>
    </xf>
    <xf numFmtId="0" fontId="36" fillId="0" borderId="25" xfId="0" applyFont="1" applyBorder="1" applyAlignment="1">
      <alignment vertical="center"/>
    </xf>
    <xf numFmtId="0" fontId="36" fillId="0" borderId="9" xfId="0" applyFont="1" applyBorder="1" applyAlignment="1">
      <alignment horizontal="center" vertical="center"/>
    </xf>
    <xf numFmtId="164" fontId="58" fillId="0" borderId="1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1" xfId="0" applyFont="1" applyBorder="1" applyAlignment="1">
      <alignment vertical="center"/>
    </xf>
    <xf numFmtId="0" fontId="36" fillId="0" borderId="0" xfId="0" applyFont="1" applyBorder="1" applyAlignment="1">
      <alignment horizontal="left" vertical="center"/>
    </xf>
    <xf numFmtId="2" fontId="36" fillId="0" borderId="1" xfId="0" applyNumberFormat="1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" fontId="99" fillId="2" borderId="0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36" fillId="0" borderId="0" xfId="0" applyFont="1" applyAlignment="1">
      <alignment horizontal="center" vertical="center" wrapText="1"/>
    </xf>
    <xf numFmtId="4" fontId="99" fillId="2" borderId="1" xfId="0" applyNumberFormat="1" applyFont="1" applyFill="1" applyBorder="1" applyAlignment="1">
      <alignment horizontal="center" vertical="center" wrapText="1"/>
    </xf>
    <xf numFmtId="4" fontId="99" fillId="2" borderId="10" xfId="0" applyNumberFormat="1" applyFont="1" applyFill="1" applyBorder="1" applyAlignment="1">
      <alignment horizontal="center" vertical="center" wrapText="1"/>
    </xf>
    <xf numFmtId="4" fontId="99" fillId="2" borderId="52" xfId="0" applyNumberFormat="1" applyFont="1" applyFill="1" applyBorder="1" applyAlignment="1">
      <alignment horizontal="center" vertical="center" wrapText="1"/>
    </xf>
    <xf numFmtId="4" fontId="99" fillId="2" borderId="11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Alignment="1">
      <alignment vertical="center"/>
    </xf>
    <xf numFmtId="4" fontId="99" fillId="2" borderId="8" xfId="0" applyNumberFormat="1" applyFont="1" applyFill="1" applyBorder="1" applyAlignment="1">
      <alignment horizontal="center" vertical="center" wrapText="1"/>
    </xf>
    <xf numFmtId="0" fontId="113" fillId="0" borderId="51" xfId="0" applyFont="1" applyBorder="1" applyAlignment="1">
      <alignment horizontal="center" vertical="center"/>
    </xf>
    <xf numFmtId="4" fontId="99" fillId="2" borderId="0" xfId="0" applyNumberFormat="1" applyFont="1" applyFill="1" applyBorder="1" applyAlignment="1">
      <alignment horizontal="center" vertical="center"/>
    </xf>
    <xf numFmtId="2" fontId="17" fillId="0" borderId="0" xfId="0" applyNumberFormat="1" applyFont="1" applyAlignment="1">
      <alignment vertical="center"/>
    </xf>
    <xf numFmtId="0" fontId="36" fillId="0" borderId="25" xfId="0" applyFont="1" applyBorder="1" applyAlignment="1">
      <alignment horizontal="center" vertical="center"/>
    </xf>
    <xf numFmtId="4" fontId="99" fillId="2" borderId="8" xfId="0" applyNumberFormat="1" applyFont="1" applyFill="1" applyBorder="1" applyAlignment="1">
      <alignment vertical="center" wrapText="1"/>
    </xf>
    <xf numFmtId="164" fontId="58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vertical="center"/>
    </xf>
    <xf numFmtId="0" fontId="116" fillId="2" borderId="1" xfId="0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/>
    </xf>
    <xf numFmtId="164" fontId="117" fillId="2" borderId="1" xfId="0" applyNumberFormat="1" applyFont="1" applyFill="1" applyBorder="1" applyAlignment="1">
      <alignment horizontal="center" vertical="center" wrapText="1"/>
    </xf>
    <xf numFmtId="167" fontId="0" fillId="2" borderId="0" xfId="0" applyNumberFormat="1" applyFont="1" applyFill="1" applyBorder="1" applyAlignment="1">
      <alignment vertical="center"/>
    </xf>
    <xf numFmtId="0" fontId="87" fillId="2" borderId="0" xfId="0" applyFont="1" applyFill="1" applyBorder="1" applyAlignment="1">
      <alignment vertical="center"/>
    </xf>
    <xf numFmtId="0" fontId="118" fillId="2" borderId="1" xfId="0" applyFont="1" applyFill="1" applyBorder="1" applyAlignment="1">
      <alignment horizontal="center" vertical="center"/>
    </xf>
    <xf numFmtId="0" fontId="87" fillId="0" borderId="1" xfId="0" applyFont="1" applyBorder="1" applyAlignment="1">
      <alignment horizontal="center"/>
    </xf>
    <xf numFmtId="0" fontId="87" fillId="2" borderId="1" xfId="0" applyFont="1" applyFill="1" applyBorder="1" applyAlignment="1">
      <alignment horizontal="center" vertical="center"/>
    </xf>
    <xf numFmtId="0" fontId="118" fillId="7" borderId="1" xfId="18" applyFont="1" applyFill="1" applyBorder="1" applyAlignment="1">
      <alignment horizontal="center"/>
    </xf>
    <xf numFmtId="172" fontId="82" fillId="2" borderId="1" xfId="18" applyNumberFormat="1" applyFont="1" applyFill="1" applyBorder="1" applyAlignment="1">
      <alignment horizontal="center"/>
    </xf>
    <xf numFmtId="172" fontId="88" fillId="2" borderId="1" xfId="0" applyNumberFormat="1" applyFont="1" applyFill="1" applyBorder="1" applyAlignment="1">
      <alignment horizontal="center" vertical="center"/>
    </xf>
    <xf numFmtId="172" fontId="0" fillId="2" borderId="1" xfId="0" applyNumberFormat="1" applyFont="1" applyFill="1" applyBorder="1" applyAlignment="1">
      <alignment horizontal="center" vertical="center"/>
    </xf>
    <xf numFmtId="3" fontId="0" fillId="2" borderId="1" xfId="0" applyNumberFormat="1" applyFont="1" applyFill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/>
    </xf>
    <xf numFmtId="164" fontId="117" fillId="0" borderId="1" xfId="0" applyNumberFormat="1" applyFont="1" applyBorder="1" applyAlignment="1">
      <alignment horizontal="center" vertical="center" wrapText="1"/>
    </xf>
    <xf numFmtId="172" fontId="109" fillId="2" borderId="1" xfId="18" applyNumberFormat="1" applyFont="1" applyFill="1" applyBorder="1" applyAlignment="1">
      <alignment horizontal="center"/>
    </xf>
    <xf numFmtId="172" fontId="119" fillId="2" borderId="1" xfId="0" applyNumberFormat="1" applyFont="1" applyFill="1" applyBorder="1" applyAlignment="1">
      <alignment horizontal="center" vertical="center"/>
    </xf>
    <xf numFmtId="172" fontId="74" fillId="2" borderId="1" xfId="0" applyNumberFormat="1" applyFont="1" applyFill="1" applyBorder="1" applyAlignment="1">
      <alignment horizontal="center" vertical="center"/>
    </xf>
    <xf numFmtId="3" fontId="74" fillId="0" borderId="1" xfId="0" applyNumberFormat="1" applyFont="1" applyBorder="1" applyAlignment="1">
      <alignment horizontal="center" vertical="center"/>
    </xf>
    <xf numFmtId="3" fontId="74" fillId="0" borderId="1" xfId="0" applyNumberFormat="1" applyFont="1" applyBorder="1" applyAlignment="1">
      <alignment horizontal="center"/>
    </xf>
    <xf numFmtId="0" fontId="120" fillId="2" borderId="0" xfId="0" applyFont="1" applyFill="1" applyBorder="1" applyAlignment="1">
      <alignment horizontal="center" vertical="center"/>
    </xf>
    <xf numFmtId="0" fontId="0" fillId="2" borderId="41" xfId="0" applyFont="1" applyFill="1" applyBorder="1" applyAlignment="1">
      <alignment horizontal="center" vertical="center"/>
    </xf>
    <xf numFmtId="164" fontId="0" fillId="2" borderId="41" xfId="0" applyNumberFormat="1" applyFont="1" applyFill="1" applyBorder="1" applyAlignment="1">
      <alignment vertical="center"/>
    </xf>
    <xf numFmtId="2" fontId="118" fillId="8" borderId="1" xfId="10" applyNumberFormat="1" applyFont="1" applyFill="1" applyBorder="1" applyAlignment="1" applyProtection="1">
      <alignment horizontal="center"/>
    </xf>
    <xf numFmtId="172" fontId="82" fillId="2" borderId="1" xfId="10" applyNumberFormat="1" applyFont="1" applyFill="1" applyBorder="1" applyAlignment="1" applyProtection="1">
      <alignment horizontal="center"/>
    </xf>
    <xf numFmtId="172" fontId="121" fillId="2" borderId="1" xfId="0" applyNumberFormat="1" applyFont="1" applyFill="1" applyBorder="1" applyAlignment="1">
      <alignment horizontal="center" vertical="center"/>
    </xf>
    <xf numFmtId="0" fontId="118" fillId="8" borderId="1" xfId="0" applyFont="1" applyFill="1" applyBorder="1" applyAlignment="1">
      <alignment horizontal="center"/>
    </xf>
    <xf numFmtId="172" fontId="82" fillId="2" borderId="1" xfId="0" applyNumberFormat="1" applyFont="1" applyFill="1" applyBorder="1" applyAlignment="1">
      <alignment horizontal="center"/>
    </xf>
    <xf numFmtId="0" fontId="0" fillId="0" borderId="0" xfId="0" applyFont="1" applyBorder="1" applyAlignment="1">
      <alignment vertical="center"/>
    </xf>
    <xf numFmtId="168" fontId="0" fillId="0" borderId="0" xfId="0" applyNumberFormat="1" applyFont="1" applyBorder="1" applyAlignment="1">
      <alignment horizontal="center" vertical="center"/>
    </xf>
    <xf numFmtId="0" fontId="87" fillId="0" borderId="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53" fillId="0" borderId="10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0" fontId="123" fillId="2" borderId="1" xfId="0" applyFont="1" applyFill="1" applyBorder="1" applyAlignment="1">
      <alignment horizontal="center" vertical="center"/>
    </xf>
    <xf numFmtId="0" fontId="53" fillId="0" borderId="1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wrapText="1"/>
    </xf>
    <xf numFmtId="0" fontId="14" fillId="0" borderId="25" xfId="0" applyFont="1" applyBorder="1" applyAlignment="1"/>
    <xf numFmtId="0" fontId="53" fillId="9" borderId="1" xfId="0" applyFont="1" applyFill="1" applyBorder="1" applyAlignment="1">
      <alignment horizontal="center" vertical="top"/>
    </xf>
    <xf numFmtId="0" fontId="124" fillId="0" borderId="1" xfId="0" applyFont="1" applyBorder="1" applyAlignment="1">
      <alignment horizontal="center"/>
    </xf>
    <xf numFmtId="0" fontId="124" fillId="0" borderId="10" xfId="0" applyFont="1" applyBorder="1" applyAlignment="1">
      <alignment horizontal="center"/>
    </xf>
    <xf numFmtId="0" fontId="53" fillId="0" borderId="10" xfId="0" applyFont="1" applyBorder="1" applyAlignment="1">
      <alignment horizontal="center"/>
    </xf>
    <xf numFmtId="0" fontId="123" fillId="2" borderId="1" xfId="0" applyFont="1" applyFill="1" applyBorder="1" applyAlignment="1">
      <alignment horizontal="center"/>
    </xf>
    <xf numFmtId="0" fontId="53" fillId="0" borderId="11" xfId="0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94" fillId="0" borderId="52" xfId="0" applyFont="1" applyBorder="1" applyAlignment="1">
      <alignment horizontal="center"/>
    </xf>
    <xf numFmtId="164" fontId="100" fillId="2" borderId="1" xfId="0" applyNumberFormat="1" applyFont="1" applyFill="1" applyBorder="1" applyAlignment="1">
      <alignment horizontal="center"/>
    </xf>
    <xf numFmtId="167" fontId="87" fillId="2" borderId="1" xfId="0" applyNumberFormat="1" applyFont="1" applyFill="1" applyBorder="1" applyAlignment="1">
      <alignment horizontal="center"/>
    </xf>
    <xf numFmtId="0" fontId="99" fillId="0" borderId="11" xfId="0" applyFont="1" applyBorder="1" applyAlignment="1">
      <alignment horizontal="center"/>
    </xf>
    <xf numFmtId="0" fontId="53" fillId="9" borderId="1" xfId="0" applyFont="1" applyFill="1" applyBorder="1" applyAlignment="1">
      <alignment horizontal="center"/>
    </xf>
    <xf numFmtId="0" fontId="53" fillId="10" borderId="1" xfId="0" applyFont="1" applyFill="1" applyBorder="1" applyAlignment="1">
      <alignment horizontal="center"/>
    </xf>
    <xf numFmtId="0" fontId="53" fillId="11" borderId="1" xfId="0" applyFont="1" applyFill="1" applyBorder="1" applyAlignment="1">
      <alignment horizontal="center"/>
    </xf>
    <xf numFmtId="164" fontId="100" fillId="0" borderId="1" xfId="0" applyNumberFormat="1" applyFont="1" applyBorder="1" applyAlignment="1">
      <alignment horizontal="center"/>
    </xf>
    <xf numFmtId="0" fontId="53" fillId="2" borderId="1" xfId="0" applyFont="1" applyFill="1" applyBorder="1" applyAlignment="1">
      <alignment horizontal="center"/>
    </xf>
    <xf numFmtId="0" fontId="53" fillId="2" borderId="10" xfId="0" applyFont="1" applyFill="1" applyBorder="1" applyAlignment="1">
      <alignment horizontal="center"/>
    </xf>
    <xf numFmtId="0" fontId="53" fillId="2" borderId="11" xfId="0" applyFont="1" applyFill="1" applyBorder="1" applyAlignment="1">
      <alignment horizontal="center"/>
    </xf>
    <xf numFmtId="0" fontId="53" fillId="10" borderId="11" xfId="0" applyFont="1" applyFill="1" applyBorder="1" applyAlignment="1">
      <alignment horizontal="center"/>
    </xf>
    <xf numFmtId="167" fontId="87" fillId="0" borderId="1" xfId="0" applyNumberFormat="1" applyFont="1" applyBorder="1" applyAlignment="1">
      <alignment horizontal="center"/>
    </xf>
    <xf numFmtId="167" fontId="0" fillId="0" borderId="1" xfId="0" applyNumberFormat="1" applyFont="1" applyBorder="1" applyAlignment="1">
      <alignment vertical="center"/>
    </xf>
    <xf numFmtId="0" fontId="53" fillId="2" borderId="9" xfId="0" applyFont="1" applyFill="1" applyBorder="1" applyAlignment="1">
      <alignment horizontal="center"/>
    </xf>
    <xf numFmtId="0" fontId="53" fillId="0" borderId="53" xfId="0" applyFont="1" applyBorder="1" applyAlignment="1">
      <alignment horizontal="center"/>
    </xf>
    <xf numFmtId="0" fontId="123" fillId="2" borderId="9" xfId="0" applyFont="1" applyFill="1" applyBorder="1" applyAlignment="1">
      <alignment horizontal="center"/>
    </xf>
    <xf numFmtId="0" fontId="53" fillId="0" borderId="42" xfId="0" applyFont="1" applyBorder="1" applyAlignment="1">
      <alignment horizontal="center"/>
    </xf>
    <xf numFmtId="0" fontId="53" fillId="0" borderId="9" xfId="0" applyFont="1" applyBorder="1" applyAlignment="1">
      <alignment horizontal="center"/>
    </xf>
    <xf numFmtId="164" fontId="100" fillId="0" borderId="9" xfId="0" applyNumberFormat="1" applyFont="1" applyBorder="1" applyAlignment="1">
      <alignment horizontal="center"/>
    </xf>
    <xf numFmtId="0" fontId="53" fillId="2" borderId="17" xfId="0" applyFont="1" applyFill="1" applyBorder="1" applyAlignment="1">
      <alignment horizontal="center"/>
    </xf>
    <xf numFmtId="0" fontId="53" fillId="0" borderId="24" xfId="0" applyFont="1" applyBorder="1" applyAlignment="1">
      <alignment horizontal="center"/>
    </xf>
    <xf numFmtId="0" fontId="123" fillId="2" borderId="17" xfId="0" applyFont="1" applyFill="1" applyBorder="1" applyAlignment="1">
      <alignment horizontal="center"/>
    </xf>
    <xf numFmtId="0" fontId="53" fillId="0" borderId="54" xfId="0" applyFont="1" applyBorder="1" applyAlignment="1">
      <alignment horizontal="center"/>
    </xf>
    <xf numFmtId="0" fontId="53" fillId="0" borderId="17" xfId="0" applyFont="1" applyBorder="1" applyAlignment="1">
      <alignment horizontal="center"/>
    </xf>
    <xf numFmtId="164" fontId="100" fillId="0" borderId="17" xfId="0" applyNumberFormat="1" applyFont="1" applyBorder="1" applyAlignment="1">
      <alignment horizontal="center"/>
    </xf>
    <xf numFmtId="0" fontId="123" fillId="0" borderId="1" xfId="0" applyFont="1" applyBorder="1" applyAlignment="1">
      <alignment horizontal="center"/>
    </xf>
    <xf numFmtId="0" fontId="125" fillId="0" borderId="0" xfId="0" applyFont="1" applyBorder="1" applyAlignment="1">
      <alignment horizontal="center"/>
    </xf>
    <xf numFmtId="167" fontId="0" fillId="0" borderId="0" xfId="0" applyNumberFormat="1" applyFont="1" applyBorder="1" applyAlignment="1">
      <alignment vertical="center"/>
    </xf>
    <xf numFmtId="167" fontId="82" fillId="0" borderId="0" xfId="0" applyNumberFormat="1" applyFont="1" applyBorder="1" applyAlignment="1">
      <alignment horizontal="center" vertical="center" wrapText="1"/>
    </xf>
    <xf numFmtId="0" fontId="126" fillId="0" borderId="0" xfId="0" applyFont="1" applyBorder="1" applyAlignment="1">
      <alignment horizontal="center"/>
    </xf>
    <xf numFmtId="0" fontId="126" fillId="2" borderId="0" xfId="0" applyFont="1" applyFill="1" applyBorder="1" applyAlignment="1">
      <alignment horizontal="center"/>
    </xf>
    <xf numFmtId="169" fontId="10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26" xfId="0" applyBorder="1"/>
    <xf numFmtId="0" fontId="103" fillId="0" borderId="27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 wrapText="1"/>
    </xf>
    <xf numFmtId="0" fontId="128" fillId="2" borderId="28" xfId="19" applyFont="1" applyFill="1" applyBorder="1" applyAlignment="1">
      <alignment horizontal="center" vertical="center" wrapText="1"/>
    </xf>
    <xf numFmtId="0" fontId="103" fillId="0" borderId="30" xfId="0" applyFont="1" applyBorder="1" applyAlignment="1">
      <alignment horizontal="center" vertical="center"/>
    </xf>
    <xf numFmtId="0" fontId="99" fillId="0" borderId="35" xfId="0" applyFont="1" applyBorder="1" applyAlignment="1">
      <alignment horizontal="center" vertical="center"/>
    </xf>
    <xf numFmtId="164" fontId="129" fillId="0" borderId="31" xfId="0" applyNumberFormat="1" applyFont="1" applyBorder="1" applyAlignment="1">
      <alignment horizontal="center" vertical="center"/>
    </xf>
    <xf numFmtId="0" fontId="103" fillId="0" borderId="32" xfId="0" applyFont="1" applyBorder="1" applyAlignment="1">
      <alignment horizontal="center" vertical="center"/>
    </xf>
    <xf numFmtId="164" fontId="129" fillId="0" borderId="33" xfId="0" applyNumberFormat="1" applyFont="1" applyBorder="1" applyAlignment="1">
      <alignment horizontal="center" vertical="center"/>
    </xf>
    <xf numFmtId="0" fontId="130" fillId="0" borderId="0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167" fontId="132" fillId="0" borderId="33" xfId="0" applyNumberFormat="1" applyFont="1" applyBorder="1" applyAlignment="1">
      <alignment horizontal="center" vertical="center"/>
    </xf>
    <xf numFmtId="0" fontId="0" fillId="0" borderId="8" xfId="0" applyBorder="1"/>
    <xf numFmtId="167" fontId="0" fillId="0" borderId="0" xfId="0" applyNumberFormat="1"/>
    <xf numFmtId="164" fontId="60" fillId="2" borderId="1" xfId="0" applyNumberFormat="1" applyFont="1" applyFill="1" applyBorder="1" applyAlignment="1">
      <alignment horizontal="center" vertical="center"/>
    </xf>
    <xf numFmtId="167" fontId="60" fillId="2" borderId="1" xfId="0" applyNumberFormat="1" applyFont="1" applyFill="1" applyBorder="1" applyAlignment="1">
      <alignment horizontal="center" vertical="center"/>
    </xf>
    <xf numFmtId="167" fontId="96" fillId="0" borderId="0" xfId="0" applyNumberFormat="1" applyFont="1"/>
    <xf numFmtId="0" fontId="96" fillId="0" borderId="0" xfId="0" applyFont="1"/>
    <xf numFmtId="164" fontId="12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115" fillId="0" borderId="46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/>
    </xf>
    <xf numFmtId="3" fontId="100" fillId="0" borderId="20" xfId="0" applyNumberFormat="1" applyFont="1" applyBorder="1" applyAlignment="1">
      <alignment horizontal="center" vertical="center"/>
    </xf>
    <xf numFmtId="16" fontId="0" fillId="0" borderId="19" xfId="0" applyNumberFormat="1" applyFont="1" applyBorder="1" applyAlignment="1">
      <alignment horizontal="center"/>
    </xf>
    <xf numFmtId="1" fontId="100" fillId="0" borderId="20" xfId="0" applyNumberFormat="1" applyFont="1" applyBorder="1" applyAlignment="1">
      <alignment horizontal="center" vertical="center"/>
    </xf>
    <xf numFmtId="0" fontId="0" fillId="0" borderId="21" xfId="0" applyFont="1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26" xfId="0" applyFont="1" applyBorder="1" applyAlignment="1">
      <alignment horizontal="center" vertical="center"/>
    </xf>
    <xf numFmtId="0" fontId="115" fillId="0" borderId="28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/>
    </xf>
    <xf numFmtId="3" fontId="100" fillId="0" borderId="31" xfId="0" applyNumberFormat="1" applyFont="1" applyBorder="1" applyAlignment="1">
      <alignment horizontal="center" vertical="center"/>
    </xf>
    <xf numFmtId="1" fontId="100" fillId="0" borderId="31" xfId="0" applyNumberFormat="1" applyFont="1" applyBorder="1" applyAlignment="1">
      <alignment horizontal="center" vertical="center"/>
    </xf>
    <xf numFmtId="0" fontId="0" fillId="0" borderId="32" xfId="0" applyFont="1" applyBorder="1" applyAlignment="1">
      <alignment horizontal="center"/>
    </xf>
    <xf numFmtId="1" fontId="100" fillId="0" borderId="59" xfId="0" applyNumberFormat="1" applyFont="1" applyBorder="1" applyAlignment="1">
      <alignment horizontal="center" vertical="center"/>
    </xf>
    <xf numFmtId="0" fontId="0" fillId="0" borderId="50" xfId="0" applyFont="1" applyBorder="1" applyAlignment="1">
      <alignment horizontal="center" wrapText="1"/>
    </xf>
    <xf numFmtId="0" fontId="0" fillId="0" borderId="13" xfId="0" applyFont="1" applyBorder="1" applyAlignment="1">
      <alignment horizontal="center" vertical="center"/>
    </xf>
    <xf numFmtId="0" fontId="88" fillId="0" borderId="60" xfId="0" applyFont="1" applyBorder="1" applyAlignment="1">
      <alignment horizontal="center" vertical="center" wrapText="1"/>
    </xf>
    <xf numFmtId="0" fontId="87" fillId="0" borderId="13" xfId="0" applyFont="1" applyBorder="1" applyAlignment="1">
      <alignment horizontal="center" vertical="center" wrapText="1"/>
    </xf>
    <xf numFmtId="0" fontId="0" fillId="0" borderId="61" xfId="0" applyBorder="1" applyAlignment="1">
      <alignment wrapText="1"/>
    </xf>
    <xf numFmtId="0" fontId="138" fillId="0" borderId="0" xfId="1" applyFont="1" applyBorder="1" applyAlignment="1" applyProtection="1">
      <alignment horizontal="center" vertical="center"/>
    </xf>
    <xf numFmtId="0" fontId="0" fillId="0" borderId="62" xfId="0" applyBorder="1" applyAlignment="1">
      <alignment horizontal="center"/>
    </xf>
    <xf numFmtId="0" fontId="0" fillId="0" borderId="44" xfId="0" applyFont="1" applyBorder="1"/>
    <xf numFmtId="164" fontId="100" fillId="0" borderId="45" xfId="0" applyNumberFormat="1" applyFont="1" applyBorder="1" applyAlignment="1">
      <alignment horizontal="center"/>
    </xf>
    <xf numFmtId="0" fontId="0" fillId="0" borderId="45" xfId="0" applyFont="1" applyBorder="1"/>
    <xf numFmtId="164" fontId="100" fillId="0" borderId="46" xfId="0" applyNumberFormat="1" applyFont="1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19" xfId="0" applyFont="1" applyBorder="1"/>
    <xf numFmtId="164" fontId="100" fillId="0" borderId="20" xfId="0" applyNumberFormat="1" applyFont="1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21" xfId="0" applyFont="1" applyBorder="1"/>
    <xf numFmtId="164" fontId="100" fillId="0" borderId="22" xfId="0" applyNumberFormat="1" applyFont="1" applyBorder="1" applyAlignment="1">
      <alignment horizontal="center"/>
    </xf>
    <xf numFmtId="0" fontId="0" fillId="0" borderId="22" xfId="0" applyFont="1" applyBorder="1"/>
    <xf numFmtId="164" fontId="100" fillId="0" borderId="23" xfId="0" applyNumberFormat="1" applyFont="1" applyBorder="1" applyAlignment="1">
      <alignment horizontal="center"/>
    </xf>
    <xf numFmtId="0" fontId="0" fillId="0" borderId="16" xfId="0" applyFont="1" applyBorder="1"/>
    <xf numFmtId="0" fontId="0" fillId="0" borderId="29" xfId="0" applyBorder="1"/>
    <xf numFmtId="0" fontId="0" fillId="0" borderId="0" xfId="0" applyBorder="1" applyAlignment="1">
      <alignment horizontal="center" vertical="center"/>
    </xf>
    <xf numFmtId="0" fontId="88" fillId="0" borderId="14" xfId="0" applyFont="1" applyBorder="1" applyAlignment="1">
      <alignment horizontal="center" vertical="center" wrapText="1"/>
    </xf>
    <xf numFmtId="0" fontId="88" fillId="0" borderId="0" xfId="0" applyFont="1" applyBorder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62" xfId="0" applyFont="1" applyBorder="1" applyAlignment="1">
      <alignment horizontal="center"/>
    </xf>
    <xf numFmtId="0" fontId="96" fillId="0" borderId="0" xfId="0" applyFont="1" applyBorder="1" applyAlignment="1">
      <alignment horizontal="center"/>
    </xf>
    <xf numFmtId="0" fontId="0" fillId="0" borderId="63" xfId="0" applyFont="1" applyBorder="1" applyAlignment="1">
      <alignment horizontal="center"/>
    </xf>
    <xf numFmtId="0" fontId="0" fillId="0" borderId="64" xfId="0" applyFont="1" applyBorder="1" applyAlignment="1">
      <alignment horizontal="center"/>
    </xf>
    <xf numFmtId="0" fontId="0" fillId="0" borderId="50" xfId="0" applyFon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66" xfId="0" applyFont="1" applyBorder="1"/>
    <xf numFmtId="164" fontId="100" fillId="0" borderId="67" xfId="0" applyNumberFormat="1" applyFont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49" xfId="0" applyFont="1" applyBorder="1"/>
    <xf numFmtId="164" fontId="100" fillId="2" borderId="69" xfId="0" applyNumberFormat="1" applyFont="1" applyFill="1" applyBorder="1" applyAlignment="1">
      <alignment horizontal="center"/>
    </xf>
    <xf numFmtId="164" fontId="100" fillId="0" borderId="69" xfId="0" applyNumberFormat="1" applyFont="1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71" xfId="0" applyFont="1" applyBorder="1"/>
    <xf numFmtId="164" fontId="100" fillId="0" borderId="72" xfId="0" applyNumberFormat="1" applyFont="1" applyBorder="1" applyAlignment="1">
      <alignment horizontal="center"/>
    </xf>
    <xf numFmtId="0" fontId="96" fillId="2" borderId="0" xfId="0" applyFont="1" applyFill="1" applyBorder="1" applyAlignment="1">
      <alignment horizontal="center"/>
    </xf>
    <xf numFmtId="0" fontId="0" fillId="0" borderId="3" xfId="0" applyFont="1" applyBorder="1" applyAlignment="1">
      <alignment horizontal="center" wrapText="1"/>
    </xf>
    <xf numFmtId="0" fontId="88" fillId="0" borderId="31" xfId="0" applyFont="1" applyBorder="1" applyAlignment="1">
      <alignment horizontal="center" wrapText="1"/>
    </xf>
    <xf numFmtId="0" fontId="0" fillId="0" borderId="30" xfId="0" applyFont="1" applyBorder="1"/>
    <xf numFmtId="0" fontId="110" fillId="0" borderId="31" xfId="0" applyFont="1" applyBorder="1" applyAlignment="1">
      <alignment horizontal="center"/>
    </xf>
    <xf numFmtId="0" fontId="0" fillId="0" borderId="32" xfId="0" applyFont="1" applyBorder="1"/>
    <xf numFmtId="0" fontId="0" fillId="0" borderId="35" xfId="0" applyBorder="1" applyAlignment="1">
      <alignment horizontal="center"/>
    </xf>
    <xf numFmtId="0" fontId="110" fillId="0" borderId="33" xfId="0" applyFont="1" applyBorder="1" applyAlignment="1">
      <alignment horizontal="center"/>
    </xf>
    <xf numFmtId="0" fontId="23" fillId="2" borderId="4" xfId="15" applyFont="1" applyFill="1" applyBorder="1" applyAlignment="1">
      <alignment horizontal="center" vertical="center"/>
    </xf>
    <xf numFmtId="0" fontId="22" fillId="3" borderId="3" xfId="12" applyFont="1" applyFill="1" applyBorder="1" applyAlignment="1">
      <alignment horizontal="center" vertical="center" wrapText="1"/>
    </xf>
    <xf numFmtId="3" fontId="13" fillId="2" borderId="3" xfId="12" applyNumberFormat="1" applyFont="1" applyFill="1" applyBorder="1" applyAlignment="1">
      <alignment horizontal="center" vertical="center" wrapText="1"/>
    </xf>
    <xf numFmtId="164" fontId="13" fillId="2" borderId="3" xfId="12" applyNumberFormat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/>
    </xf>
    <xf numFmtId="0" fontId="16" fillId="2" borderId="0" xfId="15" applyFont="1" applyFill="1" applyBorder="1" applyAlignment="1">
      <alignment horizontal="center" vertical="center"/>
    </xf>
    <xf numFmtId="0" fontId="22" fillId="2" borderId="0" xfId="15" applyFont="1" applyFill="1" applyBorder="1" applyAlignment="1">
      <alignment horizontal="left" vertical="center" wrapText="1"/>
    </xf>
    <xf numFmtId="0" fontId="17" fillId="2" borderId="1" xfId="12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1" fontId="17" fillId="2" borderId="1" xfId="9" applyNumberFormat="1" applyFont="1" applyFill="1" applyBorder="1" applyAlignment="1" applyProtection="1">
      <alignment horizontal="center" vertical="center" wrapText="1"/>
    </xf>
    <xf numFmtId="0" fontId="27" fillId="2" borderId="8" xfId="12" applyFont="1" applyFill="1" applyBorder="1" applyAlignment="1">
      <alignment horizontal="center" vertical="center" wrapText="1"/>
    </xf>
    <xf numFmtId="0" fontId="13" fillId="2" borderId="1" xfId="12" applyFont="1" applyFill="1" applyBorder="1" applyAlignment="1">
      <alignment horizontal="center" vertical="center" wrapText="1"/>
    </xf>
    <xf numFmtId="0" fontId="17" fillId="2" borderId="1" xfId="12" applyFont="1" applyFill="1" applyBorder="1" applyAlignment="1">
      <alignment horizontal="center" vertical="center"/>
    </xf>
    <xf numFmtId="0" fontId="13" fillId="2" borderId="0" xfId="12" applyFont="1" applyFill="1" applyBorder="1" applyAlignment="1">
      <alignment horizontal="center" vertical="center" wrapText="1"/>
    </xf>
    <xf numFmtId="0" fontId="13" fillId="2" borderId="0" xfId="12" applyFont="1" applyFill="1" applyBorder="1" applyAlignment="1">
      <alignment horizontal="left" vertical="center" wrapText="1"/>
    </xf>
    <xf numFmtId="0" fontId="29" fillId="0" borderId="12" xfId="0" applyFont="1" applyBorder="1" applyAlignment="1">
      <alignment horizontal="center"/>
    </xf>
    <xf numFmtId="0" fontId="17" fillId="3" borderId="13" xfId="13" applyFont="1" applyFill="1" applyBorder="1" applyAlignment="1">
      <alignment horizontal="center" vertical="center" wrapText="1"/>
    </xf>
    <xf numFmtId="0" fontId="22" fillId="3" borderId="16" xfId="13" applyFont="1" applyFill="1" applyBorder="1" applyAlignment="1">
      <alignment horizontal="center" wrapText="1"/>
    </xf>
    <xf numFmtId="3" fontId="22" fillId="3" borderId="16" xfId="13" applyNumberFormat="1" applyFont="1" applyFill="1" applyBorder="1" applyAlignment="1">
      <alignment horizontal="center" wrapText="1"/>
    </xf>
    <xf numFmtId="0" fontId="22" fillId="3" borderId="19" xfId="13" applyFont="1" applyFill="1" applyBorder="1" applyAlignment="1">
      <alignment horizontal="center" wrapText="1"/>
    </xf>
    <xf numFmtId="3" fontId="22" fillId="3" borderId="19" xfId="13" applyNumberFormat="1" applyFont="1" applyFill="1" applyBorder="1" applyAlignment="1">
      <alignment horizontal="center" wrapText="1"/>
    </xf>
    <xf numFmtId="0" fontId="17" fillId="2" borderId="12" xfId="13" applyFont="1" applyFill="1" applyBorder="1" applyAlignment="1">
      <alignment horizontal="center" vertical="center"/>
    </xf>
    <xf numFmtId="0" fontId="22" fillId="3" borderId="21" xfId="13" applyFont="1" applyFill="1" applyBorder="1" applyAlignment="1">
      <alignment horizontal="center" wrapText="1"/>
    </xf>
    <xf numFmtId="3" fontId="22" fillId="3" borderId="21" xfId="13" applyNumberFormat="1" applyFont="1" applyFill="1" applyBorder="1" applyAlignment="1">
      <alignment horizontal="center" wrapText="1"/>
    </xf>
    <xf numFmtId="0" fontId="17" fillId="2" borderId="17" xfId="13" applyFont="1" applyFill="1" applyBorder="1" applyAlignment="1">
      <alignment horizontal="center" vertical="center" wrapText="1"/>
    </xf>
    <xf numFmtId="0" fontId="17" fillId="3" borderId="17" xfId="13" applyFont="1" applyFill="1" applyBorder="1" applyAlignment="1">
      <alignment horizontal="center" vertical="center" wrapText="1"/>
    </xf>
    <xf numFmtId="0" fontId="17" fillId="2" borderId="1" xfId="13" applyFont="1" applyFill="1" applyBorder="1" applyAlignment="1">
      <alignment horizontal="center" vertical="center" wrapText="1"/>
    </xf>
    <xf numFmtId="0" fontId="17" fillId="2" borderId="1" xfId="11" applyFont="1" applyFill="1" applyBorder="1" applyAlignment="1">
      <alignment horizontal="center" vertical="center"/>
    </xf>
    <xf numFmtId="0" fontId="17" fillId="3" borderId="1" xfId="13" applyFont="1" applyFill="1" applyBorder="1" applyAlignment="1">
      <alignment horizontal="center" vertical="center" wrapText="1"/>
    </xf>
    <xf numFmtId="1" fontId="17" fillId="3" borderId="1" xfId="9" applyNumberFormat="1" applyFont="1" applyFill="1" applyBorder="1" applyAlignment="1" applyProtection="1">
      <alignment horizontal="center" vertical="center" wrapText="1"/>
    </xf>
    <xf numFmtId="1" fontId="17" fillId="2" borderId="8" xfId="9" applyNumberFormat="1" applyFont="1" applyFill="1" applyBorder="1" applyAlignment="1" applyProtection="1">
      <alignment horizontal="center" vertical="center" wrapText="1"/>
    </xf>
    <xf numFmtId="0" fontId="17" fillId="2" borderId="8" xfId="13" applyFont="1" applyFill="1" applyBorder="1" applyAlignment="1">
      <alignment horizontal="center" vertical="center" wrapText="1"/>
    </xf>
    <xf numFmtId="0" fontId="139" fillId="2" borderId="0" xfId="11" applyFill="1" applyBorder="1" applyAlignment="1">
      <alignment horizontal="center" vertical="center"/>
    </xf>
    <xf numFmtId="0" fontId="17" fillId="2" borderId="0" xfId="13" applyFont="1" applyFill="1" applyBorder="1" applyAlignment="1">
      <alignment horizontal="center" vertical="center" wrapText="1"/>
    </xf>
    <xf numFmtId="0" fontId="13" fillId="2" borderId="0" xfId="13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4" fontId="16" fillId="2" borderId="1" xfId="0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wrapText="1"/>
    </xf>
    <xf numFmtId="0" fontId="1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/>
    <xf numFmtId="0" fontId="22" fillId="0" borderId="0" xfId="0" applyFont="1" applyBorder="1"/>
    <xf numFmtId="0" fontId="22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center" wrapText="1"/>
    </xf>
    <xf numFmtId="0" fontId="13" fillId="2" borderId="28" xfId="0" applyFont="1" applyFill="1" applyBorder="1" applyAlignment="1">
      <alignment horizontal="center" vertical="center" wrapText="1"/>
    </xf>
    <xf numFmtId="0" fontId="13" fillId="2" borderId="31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44" fillId="2" borderId="1" xfId="0" applyFont="1" applyFill="1" applyBorder="1" applyAlignment="1">
      <alignment horizontal="center" vertical="center" textRotation="90" wrapText="1"/>
    </xf>
    <xf numFmtId="167" fontId="44" fillId="0" borderId="1" xfId="0" applyNumberFormat="1" applyFont="1" applyBorder="1" applyAlignment="1">
      <alignment horizontal="center" vertical="center" textRotation="90" wrapText="1"/>
    </xf>
    <xf numFmtId="0" fontId="45" fillId="2" borderId="1" xfId="0" applyFont="1" applyFill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top" wrapText="1"/>
    </xf>
    <xf numFmtId="0" fontId="41" fillId="2" borderId="0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top" wrapText="1"/>
    </xf>
    <xf numFmtId="0" fontId="22" fillId="2" borderId="0" xfId="0" applyFont="1" applyFill="1" applyBorder="1" applyAlignment="1">
      <alignment horizontal="left" vertical="center" wrapText="1"/>
    </xf>
    <xf numFmtId="0" fontId="0" fillId="0" borderId="0" xfId="0" applyFont="1" applyBorder="1" applyAlignment="1">
      <alignment horizontal="left" vertical="top"/>
    </xf>
    <xf numFmtId="0" fontId="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wrapText="1"/>
    </xf>
    <xf numFmtId="2" fontId="56" fillId="2" borderId="1" xfId="0" applyNumberFormat="1" applyFont="1" applyFill="1" applyBorder="1" applyAlignment="1">
      <alignment horizontal="center" vertical="center" textRotation="90" wrapText="1"/>
    </xf>
    <xf numFmtId="0" fontId="56" fillId="2" borderId="1" xfId="0" applyFont="1" applyFill="1" applyBorder="1" applyAlignment="1">
      <alignment horizontal="center" vertical="center" textRotation="90" wrapText="1"/>
    </xf>
    <xf numFmtId="0" fontId="44" fillId="0" borderId="1" xfId="0" applyFont="1" applyBorder="1" applyAlignment="1">
      <alignment horizontal="center" vertical="center" textRotation="90" wrapText="1"/>
    </xf>
    <xf numFmtId="167" fontId="44" fillId="2" borderId="1" xfId="0" applyNumberFormat="1" applyFont="1" applyFill="1" applyBorder="1" applyAlignment="1">
      <alignment horizontal="center" vertical="center" textRotation="90" wrapText="1"/>
    </xf>
    <xf numFmtId="167" fontId="15" fillId="2" borderId="1" xfId="0" applyNumberFormat="1" applyFont="1" applyFill="1" applyBorder="1" applyAlignment="1">
      <alignment horizontal="center" vertical="center" textRotation="90" wrapText="1"/>
    </xf>
    <xf numFmtId="0" fontId="47" fillId="2" borderId="1" xfId="0" applyFont="1" applyFill="1" applyBorder="1" applyAlignment="1">
      <alignment horizontal="center" vertical="center" wrapText="1"/>
    </xf>
    <xf numFmtId="1" fontId="47" fillId="2" borderId="1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top" wrapText="1"/>
    </xf>
    <xf numFmtId="0" fontId="29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top" wrapText="1"/>
    </xf>
    <xf numFmtId="0" fontId="44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/>
    </xf>
    <xf numFmtId="0" fontId="13" fillId="0" borderId="9" xfId="0" applyFont="1" applyBorder="1" applyAlignment="1">
      <alignment horizontal="center" vertical="top" wrapText="1"/>
    </xf>
    <xf numFmtId="167" fontId="47" fillId="2" borderId="1" xfId="0" applyNumberFormat="1" applyFont="1" applyFill="1" applyBorder="1" applyAlignment="1">
      <alignment horizontal="center" vertical="center" textRotation="90" wrapText="1"/>
    </xf>
    <xf numFmtId="0" fontId="47" fillId="2" borderId="1" xfId="0" applyFont="1" applyFill="1" applyBorder="1" applyAlignment="1">
      <alignment horizontal="center" vertical="center" textRotation="90" wrapText="1"/>
    </xf>
    <xf numFmtId="0" fontId="36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80" fillId="2" borderId="1" xfId="0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 wrapText="1"/>
    </xf>
    <xf numFmtId="0" fontId="56" fillId="4" borderId="30" xfId="0" applyFont="1" applyFill="1" applyBorder="1" applyAlignment="1">
      <alignment horizontal="center" vertical="top" wrapText="1"/>
    </xf>
    <xf numFmtId="0" fontId="54" fillId="4" borderId="30" xfId="0" applyFont="1" applyFill="1" applyBorder="1" applyAlignment="1">
      <alignment horizontal="center" vertical="top" wrapText="1"/>
    </xf>
    <xf numFmtId="1" fontId="54" fillId="2" borderId="1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vertical="top" wrapText="1"/>
    </xf>
    <xf numFmtId="0" fontId="55" fillId="2" borderId="1" xfId="0" applyFont="1" applyFill="1" applyBorder="1" applyAlignment="1">
      <alignment horizontal="center" vertical="top"/>
    </xf>
    <xf numFmtId="0" fontId="55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85" fillId="2" borderId="1" xfId="0" applyFont="1" applyFill="1" applyBorder="1" applyAlignment="1">
      <alignment horizontal="center" vertical="center" wrapText="1"/>
    </xf>
    <xf numFmtId="0" fontId="63" fillId="2" borderId="1" xfId="0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horizontal="left" vertical="center" wrapText="1"/>
    </xf>
    <xf numFmtId="0" fontId="87" fillId="2" borderId="0" xfId="0" applyFont="1" applyFill="1" applyBorder="1" applyAlignment="1">
      <alignment horizontal="left" vertical="top" wrapText="1"/>
    </xf>
    <xf numFmtId="0" fontId="87" fillId="2" borderId="0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top"/>
    </xf>
    <xf numFmtId="0" fontId="0" fillId="2" borderId="0" xfId="0" applyFont="1" applyFill="1" applyBorder="1" applyAlignment="1">
      <alignment horizontal="left" vertical="top" wrapText="1"/>
    </xf>
    <xf numFmtId="0" fontId="55" fillId="0" borderId="1" xfId="0" applyFont="1" applyBorder="1" applyAlignment="1">
      <alignment horizontal="center" vertical="center"/>
    </xf>
    <xf numFmtId="0" fontId="89" fillId="2" borderId="1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 vertical="center" wrapText="1"/>
    </xf>
    <xf numFmtId="0" fontId="28" fillId="2" borderId="30" xfId="0" applyFont="1" applyFill="1" applyBorder="1" applyAlignment="1">
      <alignment horizontal="center" vertical="center" wrapText="1"/>
    </xf>
    <xf numFmtId="0" fontId="55" fillId="2" borderId="30" xfId="0" applyFont="1" applyFill="1" applyBorder="1" applyAlignment="1">
      <alignment horizontal="center" vertical="top" wrapText="1"/>
    </xf>
    <xf numFmtId="0" fontId="55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55" fillId="4" borderId="1" xfId="0" applyFont="1" applyFill="1" applyBorder="1" applyAlignment="1">
      <alignment horizontal="center" vertical="center" wrapText="1"/>
    </xf>
    <xf numFmtId="0" fontId="55" fillId="2" borderId="48" xfId="0" applyFont="1" applyFill="1" applyBorder="1" applyAlignment="1">
      <alignment horizontal="center" vertical="center" wrapText="1"/>
    </xf>
    <xf numFmtId="0" fontId="55" fillId="2" borderId="49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2" fontId="55" fillId="2" borderId="9" xfId="0" applyNumberFormat="1" applyFont="1" applyFill="1" applyBorder="1" applyAlignment="1">
      <alignment horizontal="center" vertical="center" wrapText="1"/>
    </xf>
    <xf numFmtId="0" fontId="55" fillId="2" borderId="9" xfId="0" applyFont="1" applyFill="1" applyBorder="1" applyAlignment="1">
      <alignment horizontal="center" vertical="center" wrapText="1"/>
    </xf>
    <xf numFmtId="0" fontId="55" fillId="2" borderId="22" xfId="0" applyFont="1" applyFill="1" applyBorder="1" applyAlignment="1">
      <alignment horizontal="center" vertical="center" wrapText="1"/>
    </xf>
    <xf numFmtId="0" fontId="55" fillId="2" borderId="50" xfId="0" applyFont="1" applyFill="1" applyBorder="1" applyAlignment="1">
      <alignment horizontal="center" vertical="center" wrapText="1"/>
    </xf>
    <xf numFmtId="0" fontId="55" fillId="2" borderId="17" xfId="0" applyFont="1" applyFill="1" applyBorder="1" applyAlignment="1">
      <alignment horizontal="center" vertical="center"/>
    </xf>
    <xf numFmtId="0" fontId="67" fillId="2" borderId="0" xfId="0" applyFont="1" applyFill="1" applyBorder="1" applyAlignment="1">
      <alignment horizontal="center" vertical="top" wrapText="1"/>
    </xf>
    <xf numFmtId="0" fontId="55" fillId="2" borderId="17" xfId="0" applyFont="1" applyFill="1" applyBorder="1" applyAlignment="1">
      <alignment horizontal="center" vertical="center" wrapText="1"/>
    </xf>
    <xf numFmtId="2" fontId="55" fillId="2" borderId="50" xfId="0" applyNumberFormat="1" applyFont="1" applyFill="1" applyBorder="1" applyAlignment="1">
      <alignment horizontal="center" vertical="center" wrapText="1"/>
    </xf>
    <xf numFmtId="0" fontId="55" fillId="2" borderId="26" xfId="0" applyFont="1" applyFill="1" applyBorder="1" applyAlignment="1">
      <alignment horizontal="center" vertical="center" wrapText="1"/>
    </xf>
    <xf numFmtId="2" fontId="55" fillId="2" borderId="45" xfId="0" applyNumberFormat="1" applyFont="1" applyFill="1" applyBorder="1" applyAlignment="1">
      <alignment horizontal="center" vertical="center" wrapText="1"/>
    </xf>
    <xf numFmtId="0" fontId="55" fillId="2" borderId="30" xfId="0" applyFont="1" applyFill="1" applyBorder="1" applyAlignment="1">
      <alignment horizontal="center" vertical="center" wrapText="1"/>
    </xf>
    <xf numFmtId="0" fontId="89" fillId="2" borderId="22" xfId="0" applyFont="1" applyFill="1" applyBorder="1" applyAlignment="1">
      <alignment horizontal="center" vertical="center" wrapText="1"/>
    </xf>
    <xf numFmtId="0" fontId="55" fillId="2" borderId="50" xfId="0" applyFont="1" applyFill="1" applyBorder="1" applyAlignment="1">
      <alignment horizontal="center" wrapText="1"/>
    </xf>
    <xf numFmtId="0" fontId="55" fillId="2" borderId="17" xfId="0" applyFont="1" applyFill="1" applyBorder="1" applyAlignment="1">
      <alignment horizontal="center" wrapText="1"/>
    </xf>
    <xf numFmtId="0" fontId="55" fillId="2" borderId="1" xfId="0" applyFont="1" applyFill="1" applyBorder="1" applyAlignment="1">
      <alignment horizontal="center" wrapText="1"/>
    </xf>
    <xf numFmtId="0" fontId="55" fillId="2" borderId="48" xfId="0" applyFont="1" applyFill="1" applyBorder="1" applyAlignment="1">
      <alignment horizontal="center" vertical="top" wrapText="1"/>
    </xf>
    <xf numFmtId="0" fontId="55" fillId="2" borderId="45" xfId="0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10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0" fontId="107" fillId="0" borderId="8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107" fillId="0" borderId="10" xfId="0" applyFont="1" applyBorder="1" applyAlignment="1">
      <alignment horizontal="center" vertical="center" wrapText="1"/>
    </xf>
    <xf numFmtId="164" fontId="58" fillId="0" borderId="1" xfId="0" applyNumberFormat="1" applyFont="1" applyBorder="1" applyAlignment="1">
      <alignment horizontal="center" vertical="center"/>
    </xf>
    <xf numFmtId="4" fontId="99" fillId="2" borderId="1" xfId="0" applyNumberFormat="1" applyFont="1" applyFill="1" applyBorder="1" applyAlignment="1">
      <alignment horizontal="center" vertical="center" wrapText="1"/>
    </xf>
    <xf numFmtId="4" fontId="99" fillId="2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172" fontId="114" fillId="6" borderId="1" xfId="0" applyNumberFormat="1" applyFont="1" applyFill="1" applyBorder="1" applyAlignment="1">
      <alignment horizontal="center" vertical="center" textRotation="90" wrapText="1"/>
    </xf>
    <xf numFmtId="0" fontId="94" fillId="2" borderId="1" xfId="0" applyFont="1" applyFill="1" applyBorder="1" applyAlignment="1">
      <alignment horizontal="center" vertical="center" wrapText="1"/>
    </xf>
    <xf numFmtId="0" fontId="94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115" fillId="2" borderId="1" xfId="0" applyFont="1" applyFill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122" fillId="0" borderId="17" xfId="0" applyFont="1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/>
    </xf>
    <xf numFmtId="0" fontId="53" fillId="0" borderId="17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0" borderId="17" xfId="0" applyFont="1" applyBorder="1" applyAlignment="1">
      <alignment horizontal="center" vertical="center"/>
    </xf>
    <xf numFmtId="167" fontId="29" fillId="0" borderId="1" xfId="0" applyNumberFormat="1" applyFont="1" applyBorder="1" applyAlignment="1">
      <alignment horizontal="center" vertical="center" wrapText="1"/>
    </xf>
    <xf numFmtId="167" fontId="82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122" fillId="0" borderId="1" xfId="0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0" fontId="14" fillId="2" borderId="55" xfId="0" applyFont="1" applyFill="1" applyBorder="1" applyAlignment="1">
      <alignment horizontal="center"/>
    </xf>
    <xf numFmtId="0" fontId="0" fillId="0" borderId="9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127" fillId="0" borderId="0" xfId="0" applyFont="1" applyBorder="1" applyAlignment="1">
      <alignment horizontal="center" vertical="center"/>
    </xf>
    <xf numFmtId="0" fontId="99" fillId="0" borderId="35" xfId="0" applyFont="1" applyBorder="1" applyAlignment="1">
      <alignment horizontal="center" vertical="center"/>
    </xf>
    <xf numFmtId="0" fontId="130" fillId="0" borderId="0" xfId="0" applyFont="1" applyBorder="1" applyAlignment="1">
      <alignment horizontal="center" vertical="center" wrapText="1"/>
    </xf>
    <xf numFmtId="0" fontId="99" fillId="2" borderId="35" xfId="0" applyFont="1" applyFill="1" applyBorder="1" applyAlignment="1">
      <alignment horizontal="center" vertical="center"/>
    </xf>
    <xf numFmtId="0" fontId="130" fillId="2" borderId="0" xfId="0" applyFont="1" applyFill="1" applyBorder="1" applyAlignment="1">
      <alignment horizontal="center" vertical="center" wrapText="1"/>
    </xf>
    <xf numFmtId="0" fontId="103" fillId="0" borderId="56" xfId="0" applyFont="1" applyBorder="1" applyAlignment="1">
      <alignment horizontal="center" vertical="center"/>
    </xf>
    <xf numFmtId="0" fontId="0" fillId="0" borderId="57" xfId="0" applyFont="1" applyBorder="1" applyAlignment="1">
      <alignment horizontal="center"/>
    </xf>
    <xf numFmtId="0" fontId="133" fillId="0" borderId="1" xfId="0" applyFont="1" applyBorder="1" applyAlignment="1">
      <alignment horizontal="center"/>
    </xf>
    <xf numFmtId="0" fontId="134" fillId="0" borderId="10" xfId="0" applyFont="1" applyBorder="1" applyAlignment="1">
      <alignment horizontal="center" vertical="center" wrapText="1"/>
    </xf>
    <xf numFmtId="0" fontId="136" fillId="0" borderId="10" xfId="0" applyFont="1" applyBorder="1" applyAlignment="1">
      <alignment horizontal="center" vertical="center" wrapText="1"/>
    </xf>
    <xf numFmtId="0" fontId="134" fillId="0" borderId="1" xfId="0" applyFont="1" applyBorder="1" applyAlignment="1">
      <alignment horizontal="center" vertical="center" wrapText="1"/>
    </xf>
    <xf numFmtId="0" fontId="133" fillId="0" borderId="1" xfId="0" applyFont="1" applyBorder="1" applyAlignment="1">
      <alignment horizontal="center" vertical="center" wrapText="1"/>
    </xf>
    <xf numFmtId="0" fontId="137" fillId="0" borderId="10" xfId="0" applyFont="1" applyBorder="1" applyAlignment="1">
      <alignment horizontal="center" vertical="center"/>
    </xf>
    <xf numFmtId="0" fontId="137" fillId="0" borderId="1" xfId="0" applyFont="1" applyBorder="1" applyAlignment="1">
      <alignment horizontal="center" vertical="center"/>
    </xf>
    <xf numFmtId="0" fontId="134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/>
    </xf>
    <xf numFmtId="0" fontId="0" fillId="0" borderId="50" xfId="0" applyFont="1" applyBorder="1" applyAlignment="1">
      <alignment horizontal="center" vertical="center" wrapText="1"/>
    </xf>
    <xf numFmtId="0" fontId="29" fillId="0" borderId="0" xfId="0" applyFont="1" applyBorder="1" applyAlignment="1">
      <alignment wrapText="1"/>
    </xf>
    <xf numFmtId="0" fontId="29" fillId="0" borderId="0" xfId="0" applyFont="1" applyBorder="1" applyAlignment="1">
      <alignment vertical="center" wrapText="1"/>
    </xf>
    <xf numFmtId="0" fontId="0" fillId="0" borderId="50" xfId="0" applyFont="1" applyBorder="1" applyAlignment="1">
      <alignment horizontal="center" vertical="center"/>
    </xf>
    <xf numFmtId="0" fontId="0" fillId="0" borderId="73" xfId="0" applyFont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40" fillId="2" borderId="0" xfId="0" applyFont="1" applyFill="1" applyAlignment="1">
      <alignment horizontal="center" vertical="center"/>
    </xf>
    <xf numFmtId="0" fontId="15" fillId="2" borderId="0" xfId="12" applyFont="1" applyFill="1" applyBorder="1" applyAlignment="1">
      <alignment vertical="center"/>
    </xf>
    <xf numFmtId="0" fontId="14" fillId="2" borderId="74" xfId="15" applyFont="1" applyFill="1" applyBorder="1" applyAlignment="1">
      <alignment horizontal="center" vertical="center"/>
    </xf>
    <xf numFmtId="0" fontId="0" fillId="2" borderId="0" xfId="12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2" fontId="13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5" fillId="2" borderId="0" xfId="0" applyFont="1" applyFill="1" applyAlignment="1">
      <alignment horizontal="center"/>
    </xf>
    <xf numFmtId="0" fontId="55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29" fillId="2" borderId="0" xfId="12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9" fillId="2" borderId="25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</cellXfs>
  <cellStyles count="22">
    <cellStyle name="Normal_export" xfId="2"/>
    <cellStyle name="Normal_export 2" xfId="3"/>
    <cellStyle name="Normal_export 3" xfId="4"/>
    <cellStyle name="Normal_export 4" xfId="5"/>
    <cellStyle name="Normal_export 5" xfId="6"/>
    <cellStyle name="Normal_export 6" xfId="7"/>
    <cellStyle name="Normal_export 7" xfId="8"/>
    <cellStyle name="Гиперссылка" xfId="1" builtinId="8"/>
    <cellStyle name="Гиперссылка 6" xfId="9"/>
    <cellStyle name="Денежный 3" xfId="10"/>
    <cellStyle name="Обычный" xfId="0" builtinId="0"/>
    <cellStyle name="Обычный 135 2" xfId="11"/>
    <cellStyle name="Обычный 14" xfId="12"/>
    <cellStyle name="Обычный 14 2" xfId="13"/>
    <cellStyle name="Обычный 14 3" xfId="14"/>
    <cellStyle name="Обычный 25" xfId="15"/>
    <cellStyle name="Обычный 25 2" xfId="16"/>
    <cellStyle name="Обычный 3 2" xfId="17"/>
    <cellStyle name="Обычный 4" xfId="18"/>
    <cellStyle name="Обычный_Шок ирбис (version 1)" xfId="19"/>
    <cellStyle name="常规 6" xfId="20"/>
    <cellStyle name="百分比 2" xfId="2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A933"/>
      <rgbColor rgb="FF000080"/>
      <rgbColor rgb="FF784B04"/>
      <rgbColor rgb="FF800080"/>
      <rgbColor rgb="FF0070C0"/>
      <rgbColor rgb="FFC0C0C0"/>
      <rgbColor rgb="FFB85C00"/>
      <rgbColor rgb="FF9999FF"/>
      <rgbColor rgb="FF7030A0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3D4C3"/>
      <rgbColor rgb="FF3366FF"/>
      <rgbColor rgb="FF00B0F0"/>
      <rgbColor rgb="FF9BBB59"/>
      <rgbColor rgb="FFFFC000"/>
      <rgbColor rgb="FFFF9900"/>
      <rgbColor rgb="FFFF4000"/>
      <rgbColor rgb="FF666699"/>
      <rgbColor rgb="FF969696"/>
      <rgbColor rgb="FF003366"/>
      <rgbColor rgb="FF00B050"/>
      <rgbColor rgb="FF002A37"/>
      <rgbColor rgb="FF333300"/>
      <rgbColor rgb="FF7B3D00"/>
      <rgbColor rgb="FFC9211E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261273</xdr:colOff>
      <xdr:row>4</xdr:row>
      <xdr:rowOff>105984</xdr:rowOff>
    </xdr:from>
    <xdr:to>
      <xdr:col>2</xdr:col>
      <xdr:colOff>1160553</xdr:colOff>
      <xdr:row>6</xdr:row>
      <xdr:rowOff>249614</xdr:rowOff>
    </xdr:to>
    <xdr:pic>
      <xdr:nvPicPr>
        <xdr:cNvPr id="2" name="Рисунок 2" descr="Интерколд.jpg"/>
        <xdr:cNvPicPr/>
      </xdr:nvPicPr>
      <xdr:blipFill>
        <a:blip xmlns:r="http://schemas.openxmlformats.org/officeDocument/2006/relationships" r:embed="rId1"/>
        <a:stretch/>
      </xdr:blipFill>
      <xdr:spPr>
        <a:xfrm>
          <a:off x="663440" y="1121984"/>
          <a:ext cx="2095196" cy="746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</xdr:col>
      <xdr:colOff>1047732</xdr:colOff>
      <xdr:row>1</xdr:row>
      <xdr:rowOff>55256</xdr:rowOff>
    </xdr:from>
    <xdr:to>
      <xdr:col>5</xdr:col>
      <xdr:colOff>412732</xdr:colOff>
      <xdr:row>1</xdr:row>
      <xdr:rowOff>2434164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645815" y="309256"/>
          <a:ext cx="2000250" cy="2378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2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1534566</xdr:colOff>
      <xdr:row>1</xdr:row>
      <xdr:rowOff>42332</xdr:rowOff>
    </xdr:from>
    <xdr:to>
      <xdr:col>7</xdr:col>
      <xdr:colOff>3534815</xdr:colOff>
      <xdr:row>1</xdr:row>
      <xdr:rowOff>2254248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7122566" y="296332"/>
          <a:ext cx="2000249" cy="2211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1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455067</xdr:colOff>
      <xdr:row>1</xdr:row>
      <xdr:rowOff>45733</xdr:rowOff>
    </xdr:from>
    <xdr:to>
      <xdr:col>7</xdr:col>
      <xdr:colOff>1576900</xdr:colOff>
      <xdr:row>2</xdr:row>
      <xdr:rowOff>10581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688400" y="299733"/>
          <a:ext cx="2476500" cy="2420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1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179898</xdr:colOff>
      <xdr:row>1</xdr:row>
      <xdr:rowOff>65235</xdr:rowOff>
    </xdr:from>
    <xdr:to>
      <xdr:col>2</xdr:col>
      <xdr:colOff>1047732</xdr:colOff>
      <xdr:row>2</xdr:row>
      <xdr:rowOff>74081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582065" y="319235"/>
          <a:ext cx="2063750" cy="246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550333</xdr:colOff>
      <xdr:row>1</xdr:row>
      <xdr:rowOff>12924</xdr:rowOff>
    </xdr:from>
    <xdr:to>
      <xdr:col>6</xdr:col>
      <xdr:colOff>423333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64833" y="319841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328084</xdr:colOff>
      <xdr:row>1</xdr:row>
      <xdr:rowOff>0</xdr:rowOff>
    </xdr:from>
    <xdr:to>
      <xdr:col>11</xdr:col>
      <xdr:colOff>518583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41584" y="306917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6</xdr:col>
      <xdr:colOff>465668</xdr:colOff>
      <xdr:row>1</xdr:row>
      <xdr:rowOff>3402</xdr:rowOff>
    </xdr:from>
    <xdr:to>
      <xdr:col>9</xdr:col>
      <xdr:colOff>370418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07418" y="310319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3</xdr:col>
      <xdr:colOff>550333</xdr:colOff>
      <xdr:row>1</xdr:row>
      <xdr:rowOff>2303896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01083" y="329820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222250</xdr:colOff>
      <xdr:row>1</xdr:row>
      <xdr:rowOff>12924</xdr:rowOff>
    </xdr:from>
    <xdr:to>
      <xdr:col>5</xdr:col>
      <xdr:colOff>486833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64833" y="30925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14</xdr:col>
      <xdr:colOff>529167</xdr:colOff>
      <xdr:row>1</xdr:row>
      <xdr:rowOff>0</xdr:rowOff>
    </xdr:from>
    <xdr:to>
      <xdr:col>17</xdr:col>
      <xdr:colOff>328083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41584" y="296333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529168</xdr:colOff>
      <xdr:row>1</xdr:row>
      <xdr:rowOff>3402</xdr:rowOff>
    </xdr:from>
    <xdr:to>
      <xdr:col>14</xdr:col>
      <xdr:colOff>571501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07418" y="29973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3</xdr:col>
      <xdr:colOff>222250</xdr:colOff>
      <xdr:row>1</xdr:row>
      <xdr:rowOff>2303896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01083" y="31923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1058328</xdr:colOff>
      <xdr:row>1</xdr:row>
      <xdr:rowOff>161086</xdr:rowOff>
    </xdr:from>
    <xdr:to>
      <xdr:col>3</xdr:col>
      <xdr:colOff>179911</xdr:colOff>
      <xdr:row>1</xdr:row>
      <xdr:rowOff>2363147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43661" y="478586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1799162</xdr:colOff>
      <xdr:row>1</xdr:row>
      <xdr:rowOff>148162</xdr:rowOff>
    </xdr:from>
    <xdr:to>
      <xdr:col>7</xdr:col>
      <xdr:colOff>359828</xdr:colOff>
      <xdr:row>1</xdr:row>
      <xdr:rowOff>2195645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20412" y="465662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222246</xdr:colOff>
      <xdr:row>1</xdr:row>
      <xdr:rowOff>151564</xdr:rowOff>
    </xdr:from>
    <xdr:to>
      <xdr:col>5</xdr:col>
      <xdr:colOff>10579</xdr:colOff>
      <xdr:row>1</xdr:row>
      <xdr:rowOff>2391830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286246" y="469064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179911</xdr:colOff>
      <xdr:row>1</xdr:row>
      <xdr:rowOff>171065</xdr:rowOff>
    </xdr:from>
    <xdr:to>
      <xdr:col>1</xdr:col>
      <xdr:colOff>1058328</xdr:colOff>
      <xdr:row>1</xdr:row>
      <xdr:rowOff>2452058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179911" y="488565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1174743</xdr:colOff>
      <xdr:row>1</xdr:row>
      <xdr:rowOff>55256</xdr:rowOff>
    </xdr:from>
    <xdr:to>
      <xdr:col>2</xdr:col>
      <xdr:colOff>1650993</xdr:colOff>
      <xdr:row>1</xdr:row>
      <xdr:rowOff>2257317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75410" y="372756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1576911</xdr:colOff>
      <xdr:row>1</xdr:row>
      <xdr:rowOff>42332</xdr:rowOff>
    </xdr:from>
    <xdr:to>
      <xdr:col>6</xdr:col>
      <xdr:colOff>698493</xdr:colOff>
      <xdr:row>1</xdr:row>
      <xdr:rowOff>2089815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52161" y="359832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1693328</xdr:colOff>
      <xdr:row>1</xdr:row>
      <xdr:rowOff>45734</xdr:rowOff>
    </xdr:from>
    <xdr:to>
      <xdr:col>4</xdr:col>
      <xdr:colOff>1619245</xdr:colOff>
      <xdr:row>1</xdr:row>
      <xdr:rowOff>2286000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17995" y="363234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211660</xdr:colOff>
      <xdr:row>1</xdr:row>
      <xdr:rowOff>65235</xdr:rowOff>
    </xdr:from>
    <xdr:to>
      <xdr:col>1</xdr:col>
      <xdr:colOff>1174743</xdr:colOff>
      <xdr:row>1</xdr:row>
      <xdr:rowOff>2346228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11660" y="382735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402159</xdr:colOff>
      <xdr:row>1</xdr:row>
      <xdr:rowOff>23507</xdr:rowOff>
    </xdr:from>
    <xdr:to>
      <xdr:col>2</xdr:col>
      <xdr:colOff>1269992</xdr:colOff>
      <xdr:row>1</xdr:row>
      <xdr:rowOff>2225568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307159" y="319840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984243</xdr:colOff>
      <xdr:row>1</xdr:row>
      <xdr:rowOff>10583</xdr:rowOff>
    </xdr:from>
    <xdr:to>
      <xdr:col>6</xdr:col>
      <xdr:colOff>158742</xdr:colOff>
      <xdr:row>1</xdr:row>
      <xdr:rowOff>2058066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83910" y="306916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1312327</xdr:colOff>
      <xdr:row>1</xdr:row>
      <xdr:rowOff>13985</xdr:rowOff>
    </xdr:from>
    <xdr:to>
      <xdr:col>4</xdr:col>
      <xdr:colOff>1026577</xdr:colOff>
      <xdr:row>1</xdr:row>
      <xdr:rowOff>2254251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49744" y="310318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243409</xdr:colOff>
      <xdr:row>1</xdr:row>
      <xdr:rowOff>33486</xdr:rowOff>
    </xdr:from>
    <xdr:to>
      <xdr:col>1</xdr:col>
      <xdr:colOff>402159</xdr:colOff>
      <xdr:row>1</xdr:row>
      <xdr:rowOff>2314479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43409" y="329819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1015993</xdr:colOff>
      <xdr:row>1</xdr:row>
      <xdr:rowOff>87005</xdr:rowOff>
    </xdr:from>
    <xdr:to>
      <xdr:col>2</xdr:col>
      <xdr:colOff>1830910</xdr:colOff>
      <xdr:row>1</xdr:row>
      <xdr:rowOff>2289066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75410" y="362172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1545161</xdr:colOff>
      <xdr:row>1</xdr:row>
      <xdr:rowOff>74081</xdr:rowOff>
    </xdr:from>
    <xdr:to>
      <xdr:col>7</xdr:col>
      <xdr:colOff>560910</xdr:colOff>
      <xdr:row>1</xdr:row>
      <xdr:rowOff>2121564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52161" y="349248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1873245</xdr:colOff>
      <xdr:row>1</xdr:row>
      <xdr:rowOff>77483</xdr:rowOff>
    </xdr:from>
    <xdr:to>
      <xdr:col>5</xdr:col>
      <xdr:colOff>31745</xdr:colOff>
      <xdr:row>1</xdr:row>
      <xdr:rowOff>2317749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17995" y="352650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211660</xdr:colOff>
      <xdr:row>1</xdr:row>
      <xdr:rowOff>96984</xdr:rowOff>
    </xdr:from>
    <xdr:to>
      <xdr:col>1</xdr:col>
      <xdr:colOff>1015993</xdr:colOff>
      <xdr:row>1</xdr:row>
      <xdr:rowOff>2377977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11660" y="372151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74076</xdr:colOff>
      <xdr:row>1</xdr:row>
      <xdr:rowOff>65839</xdr:rowOff>
    </xdr:from>
    <xdr:to>
      <xdr:col>3</xdr:col>
      <xdr:colOff>656160</xdr:colOff>
      <xdr:row>1</xdr:row>
      <xdr:rowOff>2267900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85993" y="393922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243411</xdr:colOff>
      <xdr:row>1</xdr:row>
      <xdr:rowOff>52915</xdr:rowOff>
    </xdr:from>
    <xdr:to>
      <xdr:col>8</xdr:col>
      <xdr:colOff>42326</xdr:colOff>
      <xdr:row>1</xdr:row>
      <xdr:rowOff>2100398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62744" y="380998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698495</xdr:colOff>
      <xdr:row>1</xdr:row>
      <xdr:rowOff>56317</xdr:rowOff>
    </xdr:from>
    <xdr:to>
      <xdr:col>5</xdr:col>
      <xdr:colOff>285745</xdr:colOff>
      <xdr:row>1</xdr:row>
      <xdr:rowOff>2296583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28578" y="384400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222243</xdr:colOff>
      <xdr:row>1</xdr:row>
      <xdr:rowOff>75818</xdr:rowOff>
    </xdr:from>
    <xdr:to>
      <xdr:col>2</xdr:col>
      <xdr:colOff>74076</xdr:colOff>
      <xdr:row>1</xdr:row>
      <xdr:rowOff>2356811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22243" y="403901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1047745</xdr:colOff>
      <xdr:row>1</xdr:row>
      <xdr:rowOff>87005</xdr:rowOff>
    </xdr:from>
    <xdr:to>
      <xdr:col>3</xdr:col>
      <xdr:colOff>402162</xdr:colOff>
      <xdr:row>1</xdr:row>
      <xdr:rowOff>2289066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22495" y="393922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433913</xdr:colOff>
      <xdr:row>1</xdr:row>
      <xdr:rowOff>74081</xdr:rowOff>
    </xdr:from>
    <xdr:to>
      <xdr:col>8</xdr:col>
      <xdr:colOff>222245</xdr:colOff>
      <xdr:row>1</xdr:row>
      <xdr:rowOff>2121564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699246" y="380998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444497</xdr:colOff>
      <xdr:row>1</xdr:row>
      <xdr:rowOff>77483</xdr:rowOff>
    </xdr:from>
    <xdr:to>
      <xdr:col>5</xdr:col>
      <xdr:colOff>476247</xdr:colOff>
      <xdr:row>1</xdr:row>
      <xdr:rowOff>2317749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265080" y="384400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158745</xdr:colOff>
      <xdr:row>1</xdr:row>
      <xdr:rowOff>96984</xdr:rowOff>
    </xdr:from>
    <xdr:to>
      <xdr:col>1</xdr:col>
      <xdr:colOff>1047745</xdr:colOff>
      <xdr:row>1</xdr:row>
      <xdr:rowOff>2377977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158745" y="403901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1121826</xdr:colOff>
      <xdr:row>1</xdr:row>
      <xdr:rowOff>55256</xdr:rowOff>
    </xdr:from>
    <xdr:to>
      <xdr:col>2</xdr:col>
      <xdr:colOff>2000243</xdr:colOff>
      <xdr:row>1</xdr:row>
      <xdr:rowOff>2257317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96576" y="372756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1280577</xdr:colOff>
      <xdr:row>1</xdr:row>
      <xdr:rowOff>42332</xdr:rowOff>
    </xdr:from>
    <xdr:to>
      <xdr:col>6</xdr:col>
      <xdr:colOff>137576</xdr:colOff>
      <xdr:row>1</xdr:row>
      <xdr:rowOff>2089815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73327" y="359832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2042578</xdr:colOff>
      <xdr:row>1</xdr:row>
      <xdr:rowOff>45734</xdr:rowOff>
    </xdr:from>
    <xdr:to>
      <xdr:col>4</xdr:col>
      <xdr:colOff>1322911</xdr:colOff>
      <xdr:row>1</xdr:row>
      <xdr:rowOff>2286000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39161" y="363234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232826</xdr:colOff>
      <xdr:row>1</xdr:row>
      <xdr:rowOff>65235</xdr:rowOff>
    </xdr:from>
    <xdr:to>
      <xdr:col>1</xdr:col>
      <xdr:colOff>1121826</xdr:colOff>
      <xdr:row>1</xdr:row>
      <xdr:rowOff>2346228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32826" y="382735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391576</xdr:colOff>
      <xdr:row>1</xdr:row>
      <xdr:rowOff>87005</xdr:rowOff>
    </xdr:from>
    <xdr:to>
      <xdr:col>2</xdr:col>
      <xdr:colOff>1344076</xdr:colOff>
      <xdr:row>1</xdr:row>
      <xdr:rowOff>2289066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96576" y="415088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1111244</xdr:colOff>
      <xdr:row>1</xdr:row>
      <xdr:rowOff>74081</xdr:rowOff>
    </xdr:from>
    <xdr:to>
      <xdr:col>6</xdr:col>
      <xdr:colOff>582076</xdr:colOff>
      <xdr:row>1</xdr:row>
      <xdr:rowOff>2121564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73327" y="402164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1386411</xdr:colOff>
      <xdr:row>1</xdr:row>
      <xdr:rowOff>77483</xdr:rowOff>
    </xdr:from>
    <xdr:to>
      <xdr:col>4</xdr:col>
      <xdr:colOff>1153578</xdr:colOff>
      <xdr:row>1</xdr:row>
      <xdr:rowOff>2317749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39161" y="405566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232826</xdr:colOff>
      <xdr:row>1</xdr:row>
      <xdr:rowOff>96984</xdr:rowOff>
    </xdr:from>
    <xdr:to>
      <xdr:col>1</xdr:col>
      <xdr:colOff>391576</xdr:colOff>
      <xdr:row>1</xdr:row>
      <xdr:rowOff>2377977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32826" y="425067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423333</xdr:colOff>
      <xdr:row>1</xdr:row>
      <xdr:rowOff>12924</xdr:rowOff>
    </xdr:from>
    <xdr:to>
      <xdr:col>7</xdr:col>
      <xdr:colOff>402167</xdr:colOff>
      <xdr:row>1</xdr:row>
      <xdr:rowOff>2214985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 flipH="1">
          <a:off x="2349500" y="34100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402168</xdr:colOff>
      <xdr:row>1</xdr:row>
      <xdr:rowOff>0</xdr:rowOff>
    </xdr:from>
    <xdr:to>
      <xdr:col>12</xdr:col>
      <xdr:colOff>730250</xdr:colOff>
      <xdr:row>1</xdr:row>
      <xdr:rowOff>2047483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6826251" y="328083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7</xdr:col>
      <xdr:colOff>444502</xdr:colOff>
      <xdr:row>1</xdr:row>
      <xdr:rowOff>3402</xdr:rowOff>
    </xdr:from>
    <xdr:to>
      <xdr:col>10</xdr:col>
      <xdr:colOff>444502</xdr:colOff>
      <xdr:row>2</xdr:row>
      <xdr:rowOff>21168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4392085" y="33148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4</xdr:col>
      <xdr:colOff>423333</xdr:colOff>
      <xdr:row>2</xdr:row>
      <xdr:rowOff>81396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285750" y="35098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698462</xdr:colOff>
      <xdr:row>1</xdr:row>
      <xdr:rowOff>12924</xdr:rowOff>
    </xdr:from>
    <xdr:to>
      <xdr:col>3</xdr:col>
      <xdr:colOff>169295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3270212" y="37275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1830880</xdr:colOff>
      <xdr:row>1</xdr:row>
      <xdr:rowOff>0</xdr:rowOff>
    </xdr:from>
    <xdr:to>
      <xdr:col>6</xdr:col>
      <xdr:colOff>286770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7746963" y="359833"/>
          <a:ext cx="1990724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211630</xdr:colOff>
      <xdr:row>1</xdr:row>
      <xdr:rowOff>3402</xdr:rowOff>
    </xdr:from>
    <xdr:to>
      <xdr:col>4</xdr:col>
      <xdr:colOff>1873214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5312797" y="36323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1206462</xdr:colOff>
      <xdr:row>1</xdr:row>
      <xdr:rowOff>22903</xdr:rowOff>
    </xdr:from>
    <xdr:to>
      <xdr:col>2</xdr:col>
      <xdr:colOff>698462</xdr:colOff>
      <xdr:row>1</xdr:row>
      <xdr:rowOff>2303896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1206462" y="38273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476227</xdr:colOff>
      <xdr:row>1</xdr:row>
      <xdr:rowOff>12924</xdr:rowOff>
    </xdr:from>
    <xdr:to>
      <xdr:col>3</xdr:col>
      <xdr:colOff>518560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804560" y="30925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264561</xdr:colOff>
      <xdr:row>1</xdr:row>
      <xdr:rowOff>0</xdr:rowOff>
    </xdr:from>
    <xdr:to>
      <xdr:col>8</xdr:col>
      <xdr:colOff>53952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7281311" y="296333"/>
          <a:ext cx="1990724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560895</xdr:colOff>
      <xdr:row>1</xdr:row>
      <xdr:rowOff>3402</xdr:rowOff>
    </xdr:from>
    <xdr:to>
      <xdr:col>5</xdr:col>
      <xdr:colOff>306895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847145" y="29973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740810</xdr:colOff>
      <xdr:row>1</xdr:row>
      <xdr:rowOff>22903</xdr:rowOff>
    </xdr:from>
    <xdr:to>
      <xdr:col>2</xdr:col>
      <xdr:colOff>476227</xdr:colOff>
      <xdr:row>1</xdr:row>
      <xdr:rowOff>2303896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740810" y="31923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433897</xdr:colOff>
      <xdr:row>1</xdr:row>
      <xdr:rowOff>55256</xdr:rowOff>
    </xdr:from>
    <xdr:to>
      <xdr:col>3</xdr:col>
      <xdr:colOff>539730</xdr:colOff>
      <xdr:row>1</xdr:row>
      <xdr:rowOff>2257317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688147" y="393923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285731</xdr:colOff>
      <xdr:row>1</xdr:row>
      <xdr:rowOff>42332</xdr:rowOff>
    </xdr:from>
    <xdr:to>
      <xdr:col>8</xdr:col>
      <xdr:colOff>75122</xdr:colOff>
      <xdr:row>1</xdr:row>
      <xdr:rowOff>2089815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7164898" y="380999"/>
          <a:ext cx="1990724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582065</xdr:colOff>
      <xdr:row>1</xdr:row>
      <xdr:rowOff>45734</xdr:rowOff>
    </xdr:from>
    <xdr:to>
      <xdr:col>5</xdr:col>
      <xdr:colOff>328065</xdr:colOff>
      <xdr:row>1</xdr:row>
      <xdr:rowOff>2286000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730732" y="384401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624397</xdr:colOff>
      <xdr:row>1</xdr:row>
      <xdr:rowOff>65235</xdr:rowOff>
    </xdr:from>
    <xdr:to>
      <xdr:col>2</xdr:col>
      <xdr:colOff>433897</xdr:colOff>
      <xdr:row>1</xdr:row>
      <xdr:rowOff>2346228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624397" y="403902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529166</xdr:colOff>
      <xdr:row>1</xdr:row>
      <xdr:rowOff>23507</xdr:rowOff>
    </xdr:from>
    <xdr:to>
      <xdr:col>5</xdr:col>
      <xdr:colOff>433916</xdr:colOff>
      <xdr:row>1</xdr:row>
      <xdr:rowOff>2225568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3947583" y="319840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814917</xdr:colOff>
      <xdr:row>1</xdr:row>
      <xdr:rowOff>10583</xdr:rowOff>
    </xdr:from>
    <xdr:to>
      <xdr:col>9</xdr:col>
      <xdr:colOff>719666</xdr:colOff>
      <xdr:row>1</xdr:row>
      <xdr:rowOff>2058066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8424334" y="306916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476251</xdr:colOff>
      <xdr:row>1</xdr:row>
      <xdr:rowOff>13985</xdr:rowOff>
    </xdr:from>
    <xdr:to>
      <xdr:col>7</xdr:col>
      <xdr:colOff>857251</xdr:colOff>
      <xdr:row>1</xdr:row>
      <xdr:rowOff>2254251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5990168" y="310318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1407583</xdr:colOff>
      <xdr:row>1</xdr:row>
      <xdr:rowOff>33486</xdr:rowOff>
    </xdr:from>
    <xdr:to>
      <xdr:col>3</xdr:col>
      <xdr:colOff>529166</xdr:colOff>
      <xdr:row>1</xdr:row>
      <xdr:rowOff>2314479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1883833" y="329819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560916</xdr:colOff>
      <xdr:row>1</xdr:row>
      <xdr:rowOff>12924</xdr:rowOff>
    </xdr:from>
    <xdr:to>
      <xdr:col>6</xdr:col>
      <xdr:colOff>116416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33083" y="319841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508001</xdr:colOff>
      <xdr:row>1</xdr:row>
      <xdr:rowOff>0</xdr:rowOff>
    </xdr:from>
    <xdr:to>
      <xdr:col>11</xdr:col>
      <xdr:colOff>211666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09834" y="306917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6</xdr:col>
      <xdr:colOff>158751</xdr:colOff>
      <xdr:row>1</xdr:row>
      <xdr:rowOff>3402</xdr:rowOff>
    </xdr:from>
    <xdr:to>
      <xdr:col>8</xdr:col>
      <xdr:colOff>550335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275668" y="310319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2</xdr:col>
      <xdr:colOff>560916</xdr:colOff>
      <xdr:row>1</xdr:row>
      <xdr:rowOff>2303896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169333" y="329820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275157</xdr:colOff>
      <xdr:row>1</xdr:row>
      <xdr:rowOff>76422</xdr:rowOff>
    </xdr:from>
    <xdr:to>
      <xdr:col>3</xdr:col>
      <xdr:colOff>359824</xdr:colOff>
      <xdr:row>1</xdr:row>
      <xdr:rowOff>2278483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370657" y="330422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264575</xdr:colOff>
      <xdr:row>1</xdr:row>
      <xdr:rowOff>63498</xdr:rowOff>
    </xdr:from>
    <xdr:to>
      <xdr:col>10</xdr:col>
      <xdr:colOff>84657</xdr:colOff>
      <xdr:row>1</xdr:row>
      <xdr:rowOff>2110981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847408" y="317498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402159</xdr:colOff>
      <xdr:row>1</xdr:row>
      <xdr:rowOff>66900</xdr:rowOff>
    </xdr:from>
    <xdr:to>
      <xdr:col>6</xdr:col>
      <xdr:colOff>306909</xdr:colOff>
      <xdr:row>1</xdr:row>
      <xdr:rowOff>2307166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413242" y="320900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306907</xdr:colOff>
      <xdr:row>1</xdr:row>
      <xdr:rowOff>86401</xdr:rowOff>
    </xdr:from>
    <xdr:to>
      <xdr:col>1</xdr:col>
      <xdr:colOff>275157</xdr:colOff>
      <xdr:row>1</xdr:row>
      <xdr:rowOff>2367394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306907" y="340401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1229400</xdr:colOff>
      <xdr:row>8</xdr:row>
      <xdr:rowOff>375840</xdr:rowOff>
    </xdr:from>
    <xdr:to>
      <xdr:col>2</xdr:col>
      <xdr:colOff>2738520</xdr:colOff>
      <xdr:row>16</xdr:row>
      <xdr:rowOff>199080</xdr:rowOff>
    </xdr:to>
    <xdr:pic>
      <xdr:nvPicPr>
        <xdr:cNvPr id="17" name="Рисунок 1" descr="IMG_1832.JP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837160" y="2593440"/>
          <a:ext cx="1509120" cy="2375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</xdr:col>
      <xdr:colOff>66600</xdr:colOff>
      <xdr:row>8</xdr:row>
      <xdr:rowOff>375840</xdr:rowOff>
    </xdr:from>
    <xdr:to>
      <xdr:col>3</xdr:col>
      <xdr:colOff>1166040</xdr:colOff>
      <xdr:row>16</xdr:row>
      <xdr:rowOff>246600</xdr:rowOff>
    </xdr:to>
    <xdr:pic>
      <xdr:nvPicPr>
        <xdr:cNvPr id="18" name="Рисунок 2" descr="ШСМ 725 для документов.jpg"/>
        <xdr:cNvPicPr/>
      </xdr:nvPicPr>
      <xdr:blipFill>
        <a:blip xmlns:r="http://schemas.openxmlformats.org/officeDocument/2006/relationships" r:embed="rId2"/>
        <a:stretch/>
      </xdr:blipFill>
      <xdr:spPr>
        <a:xfrm>
          <a:off x="4820040" y="2593440"/>
          <a:ext cx="1099440" cy="24231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</xdr:col>
      <xdr:colOff>603720</xdr:colOff>
      <xdr:row>52</xdr:row>
      <xdr:rowOff>183600</xdr:rowOff>
    </xdr:from>
    <xdr:to>
      <xdr:col>8</xdr:col>
      <xdr:colOff>407880</xdr:colOff>
      <xdr:row>62</xdr:row>
      <xdr:rowOff>158760</xdr:rowOff>
    </xdr:to>
    <xdr:pic>
      <xdr:nvPicPr>
        <xdr:cNvPr id="19" name="Рисунок 4" descr="3050 2.JP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924040" y="16490520"/>
          <a:ext cx="2014200" cy="2339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4320</xdr:colOff>
      <xdr:row>61</xdr:row>
      <xdr:rowOff>38160</xdr:rowOff>
    </xdr:from>
    <xdr:to>
      <xdr:col>1</xdr:col>
      <xdr:colOff>284760</xdr:colOff>
      <xdr:row>62</xdr:row>
      <xdr:rowOff>142560</xdr:rowOff>
    </xdr:to>
    <xdr:sp macro="" textlink="">
      <xdr:nvSpPr>
        <xdr:cNvPr id="20" name="AutoShape 13"/>
        <xdr:cNvSpPr/>
      </xdr:nvSpPr>
      <xdr:spPr>
        <a:xfrm>
          <a:off x="333360" y="18533880"/>
          <a:ext cx="280440" cy="279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133200</xdr:colOff>
      <xdr:row>8</xdr:row>
      <xdr:rowOff>375840</xdr:rowOff>
    </xdr:from>
    <xdr:to>
      <xdr:col>2</xdr:col>
      <xdr:colOff>813600</xdr:colOff>
      <xdr:row>15</xdr:row>
      <xdr:rowOff>265680</xdr:rowOff>
    </xdr:to>
    <xdr:pic>
      <xdr:nvPicPr>
        <xdr:cNvPr id="21" name="Picture 282"/>
        <xdr:cNvPicPr/>
      </xdr:nvPicPr>
      <xdr:blipFill>
        <a:blip xmlns:r="http://schemas.openxmlformats.org/officeDocument/2006/relationships" r:embed="rId4"/>
        <a:stretch/>
      </xdr:blipFill>
      <xdr:spPr>
        <a:xfrm>
          <a:off x="133200" y="2593440"/>
          <a:ext cx="2288160" cy="21661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97920</xdr:colOff>
      <xdr:row>52</xdr:row>
      <xdr:rowOff>36720</xdr:rowOff>
    </xdr:from>
    <xdr:to>
      <xdr:col>3</xdr:col>
      <xdr:colOff>433</xdr:colOff>
      <xdr:row>69</xdr:row>
      <xdr:rowOff>32040</xdr:rowOff>
    </xdr:to>
    <xdr:pic>
      <xdr:nvPicPr>
        <xdr:cNvPr id="22" name="Picture 290"/>
        <xdr:cNvPicPr/>
      </xdr:nvPicPr>
      <xdr:blipFill>
        <a:blip xmlns:r="http://schemas.openxmlformats.org/officeDocument/2006/relationships" r:embed="rId5"/>
        <a:stretch/>
      </xdr:blipFill>
      <xdr:spPr>
        <a:xfrm>
          <a:off x="426960" y="16343640"/>
          <a:ext cx="4174200" cy="3597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</xdr:col>
      <xdr:colOff>266760</xdr:colOff>
      <xdr:row>54</xdr:row>
      <xdr:rowOff>95400</xdr:rowOff>
    </xdr:from>
    <xdr:to>
      <xdr:col>5</xdr:col>
      <xdr:colOff>937440</xdr:colOff>
      <xdr:row>63</xdr:row>
      <xdr:rowOff>53280</xdr:rowOff>
    </xdr:to>
    <xdr:pic>
      <xdr:nvPicPr>
        <xdr:cNvPr id="23" name="Picture 3130"/>
        <xdr:cNvPicPr/>
      </xdr:nvPicPr>
      <xdr:blipFill>
        <a:blip xmlns:r="http://schemas.openxmlformats.org/officeDocument/2006/relationships" r:embed="rId6"/>
        <a:stretch/>
      </xdr:blipFill>
      <xdr:spPr>
        <a:xfrm>
          <a:off x="5020200" y="16777440"/>
          <a:ext cx="3101040" cy="2121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1132408</xdr:colOff>
      <xdr:row>1</xdr:row>
      <xdr:rowOff>76422</xdr:rowOff>
    </xdr:from>
    <xdr:to>
      <xdr:col>3</xdr:col>
      <xdr:colOff>158741</xdr:colOff>
      <xdr:row>1</xdr:row>
      <xdr:rowOff>2278483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 flipH="1">
          <a:off x="2656408" y="319839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338659</xdr:colOff>
      <xdr:row>1</xdr:row>
      <xdr:rowOff>63498</xdr:rowOff>
    </xdr:from>
    <xdr:to>
      <xdr:col>7</xdr:col>
      <xdr:colOff>264575</xdr:colOff>
      <xdr:row>1</xdr:row>
      <xdr:rowOff>2110981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7133159" y="306915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201076</xdr:colOff>
      <xdr:row>1</xdr:row>
      <xdr:rowOff>66900</xdr:rowOff>
    </xdr:from>
    <xdr:to>
      <xdr:col>5</xdr:col>
      <xdr:colOff>380993</xdr:colOff>
      <xdr:row>1</xdr:row>
      <xdr:rowOff>2307166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4698993" y="310317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275158</xdr:colOff>
      <xdr:row>1</xdr:row>
      <xdr:rowOff>86401</xdr:rowOff>
    </xdr:from>
    <xdr:to>
      <xdr:col>2</xdr:col>
      <xdr:colOff>1132408</xdr:colOff>
      <xdr:row>1</xdr:row>
      <xdr:rowOff>2367394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>
          <a:off x="592658" y="329818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455078</xdr:colOff>
      <xdr:row>1</xdr:row>
      <xdr:rowOff>23507</xdr:rowOff>
    </xdr:from>
    <xdr:to>
      <xdr:col>7</xdr:col>
      <xdr:colOff>613828</xdr:colOff>
      <xdr:row>1</xdr:row>
      <xdr:rowOff>2225568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497661" y="478590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994829</xdr:colOff>
      <xdr:row>1</xdr:row>
      <xdr:rowOff>10583</xdr:rowOff>
    </xdr:from>
    <xdr:to>
      <xdr:col>15</xdr:col>
      <xdr:colOff>21161</xdr:colOff>
      <xdr:row>1</xdr:row>
      <xdr:rowOff>2058066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974412" y="465666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8</xdr:col>
      <xdr:colOff>42329</xdr:colOff>
      <xdr:row>1</xdr:row>
      <xdr:rowOff>13985</xdr:rowOff>
    </xdr:from>
    <xdr:to>
      <xdr:col>12</xdr:col>
      <xdr:colOff>31746</xdr:colOff>
      <xdr:row>1</xdr:row>
      <xdr:rowOff>2254251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540246" y="469068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190494</xdr:colOff>
      <xdr:row>1</xdr:row>
      <xdr:rowOff>33486</xdr:rowOff>
    </xdr:from>
    <xdr:to>
      <xdr:col>4</xdr:col>
      <xdr:colOff>455078</xdr:colOff>
      <xdr:row>1</xdr:row>
      <xdr:rowOff>2314479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33911" y="488569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137583</xdr:colOff>
      <xdr:row>1</xdr:row>
      <xdr:rowOff>118754</xdr:rowOff>
    </xdr:from>
    <xdr:to>
      <xdr:col>7</xdr:col>
      <xdr:colOff>296333</xdr:colOff>
      <xdr:row>1</xdr:row>
      <xdr:rowOff>2320815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64833" y="38333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730251</xdr:colOff>
      <xdr:row>1</xdr:row>
      <xdr:rowOff>105830</xdr:rowOff>
    </xdr:from>
    <xdr:to>
      <xdr:col>13</xdr:col>
      <xdr:colOff>529166</xdr:colOff>
      <xdr:row>1</xdr:row>
      <xdr:rowOff>2153313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41584" y="370413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7</xdr:col>
      <xdr:colOff>338668</xdr:colOff>
      <xdr:row>1</xdr:row>
      <xdr:rowOff>109232</xdr:rowOff>
    </xdr:from>
    <xdr:to>
      <xdr:col>11</xdr:col>
      <xdr:colOff>772585</xdr:colOff>
      <xdr:row>1</xdr:row>
      <xdr:rowOff>2349498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07418" y="37381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128733</xdr:rowOff>
    </xdr:from>
    <xdr:to>
      <xdr:col>4</xdr:col>
      <xdr:colOff>137583</xdr:colOff>
      <xdr:row>1</xdr:row>
      <xdr:rowOff>2409726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01083" y="39331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576000</xdr:colOff>
      <xdr:row>57</xdr:row>
      <xdr:rowOff>57240</xdr:rowOff>
    </xdr:from>
    <xdr:to>
      <xdr:col>12</xdr:col>
      <xdr:colOff>73080</xdr:colOff>
      <xdr:row>68</xdr:row>
      <xdr:rowOff>42120</xdr:rowOff>
    </xdr:to>
    <xdr:pic>
      <xdr:nvPicPr>
        <xdr:cNvPr id="24" name="Рисунок 1" descr="C:\Users\konstruktor\AppData\Roaming\Skype\ramil198605\media_messaging\media_cache_v3\^C62C4E9F419B671DAC335E49BD17090FC405F9201932DF05C0^pimgpsh_fullsize_distr.png"/>
        <xdr:cNvPicPr/>
      </xdr:nvPicPr>
      <xdr:blipFill>
        <a:blip xmlns:r="http://schemas.openxmlformats.org/officeDocument/2006/relationships" r:embed="rId1"/>
        <a:srcRect l="57516" t="6735" r="10527" b="26625"/>
        <a:stretch/>
      </xdr:blipFill>
      <xdr:spPr>
        <a:xfrm>
          <a:off x="8146440" y="11068200"/>
          <a:ext cx="2093040" cy="2040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</xdr:col>
      <xdr:colOff>451440</xdr:colOff>
      <xdr:row>39</xdr:row>
      <xdr:rowOff>62280</xdr:rowOff>
    </xdr:from>
    <xdr:to>
      <xdr:col>12</xdr:col>
      <xdr:colOff>569880</xdr:colOff>
      <xdr:row>45</xdr:row>
      <xdr:rowOff>104760</xdr:rowOff>
    </xdr:to>
    <xdr:pic>
      <xdr:nvPicPr>
        <xdr:cNvPr id="25" name="Picture 1" descr="BLAST CHILLER SOLUTIONS"/>
        <xdr:cNvPicPr/>
      </xdr:nvPicPr>
      <xdr:blipFill>
        <a:blip xmlns:r="http://schemas.openxmlformats.org/officeDocument/2006/relationships" r:embed="rId2"/>
        <a:stretch/>
      </xdr:blipFill>
      <xdr:spPr>
        <a:xfrm>
          <a:off x="6724080" y="7790760"/>
          <a:ext cx="4012200" cy="1221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</xdr:col>
      <xdr:colOff>1440</xdr:colOff>
      <xdr:row>42</xdr:row>
      <xdr:rowOff>0</xdr:rowOff>
    </xdr:from>
    <xdr:to>
      <xdr:col>17</xdr:col>
      <xdr:colOff>281880</xdr:colOff>
      <xdr:row>43</xdr:row>
      <xdr:rowOff>113040</xdr:rowOff>
    </xdr:to>
    <xdr:sp macro="" textlink="">
      <xdr:nvSpPr>
        <xdr:cNvPr id="26" name="AutoShape 3"/>
        <xdr:cNvSpPr/>
      </xdr:nvSpPr>
      <xdr:spPr>
        <a:xfrm>
          <a:off x="14237640" y="8381880"/>
          <a:ext cx="280440" cy="2883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79560</xdr:colOff>
      <xdr:row>38</xdr:row>
      <xdr:rowOff>138240</xdr:rowOff>
    </xdr:from>
    <xdr:to>
      <xdr:col>18</xdr:col>
      <xdr:colOff>217080</xdr:colOff>
      <xdr:row>45</xdr:row>
      <xdr:rowOff>127440</xdr:rowOff>
    </xdr:to>
    <xdr:pic>
      <xdr:nvPicPr>
        <xdr:cNvPr id="27" name="Picture 4" descr="Sterowniki Dixell - DXL Sp. z o.o."/>
        <xdr:cNvPicPr/>
      </xdr:nvPicPr>
      <xdr:blipFill>
        <a:blip xmlns:r="http://schemas.openxmlformats.org/officeDocument/2006/relationships" r:embed="rId3"/>
        <a:srcRect b="18876"/>
        <a:stretch/>
      </xdr:blipFill>
      <xdr:spPr>
        <a:xfrm>
          <a:off x="10895040" y="7691400"/>
          <a:ext cx="4206960" cy="1343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</xdr:col>
      <xdr:colOff>910167</xdr:colOff>
      <xdr:row>1</xdr:row>
      <xdr:rowOff>108171</xdr:rowOff>
    </xdr:from>
    <xdr:to>
      <xdr:col>4</xdr:col>
      <xdr:colOff>550334</xdr:colOff>
      <xdr:row>1</xdr:row>
      <xdr:rowOff>2310232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 flipH="1">
          <a:off x="2211917" y="415088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169335</xdr:colOff>
      <xdr:row>1</xdr:row>
      <xdr:rowOff>95247</xdr:rowOff>
    </xdr:from>
    <xdr:to>
      <xdr:col>10</xdr:col>
      <xdr:colOff>328084</xdr:colOff>
      <xdr:row>1</xdr:row>
      <xdr:rowOff>2142730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6688668" y="402164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592669</xdr:colOff>
      <xdr:row>1</xdr:row>
      <xdr:rowOff>98649</xdr:rowOff>
    </xdr:from>
    <xdr:to>
      <xdr:col>7</xdr:col>
      <xdr:colOff>211669</xdr:colOff>
      <xdr:row>1</xdr:row>
      <xdr:rowOff>2338915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4254502" y="405566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118150</xdr:rowOff>
    </xdr:from>
    <xdr:to>
      <xdr:col>2</xdr:col>
      <xdr:colOff>910167</xdr:colOff>
      <xdr:row>2</xdr:row>
      <xdr:rowOff>49643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148167" y="425067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38</xdr:row>
      <xdr:rowOff>2520</xdr:rowOff>
    </xdr:from>
    <xdr:to>
      <xdr:col>7</xdr:col>
      <xdr:colOff>273960</xdr:colOff>
      <xdr:row>39</xdr:row>
      <xdr:rowOff>47880</xdr:rowOff>
    </xdr:to>
    <xdr:sp macro="" textlink="">
      <xdr:nvSpPr>
        <xdr:cNvPr id="2" name="AutoShape 1"/>
        <xdr:cNvSpPr/>
      </xdr:nvSpPr>
      <xdr:spPr>
        <a:xfrm>
          <a:off x="7300440" y="7988400"/>
          <a:ext cx="273960" cy="235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40</xdr:row>
      <xdr:rowOff>1800</xdr:rowOff>
    </xdr:from>
    <xdr:to>
      <xdr:col>7</xdr:col>
      <xdr:colOff>273960</xdr:colOff>
      <xdr:row>41</xdr:row>
      <xdr:rowOff>47880</xdr:rowOff>
    </xdr:to>
    <xdr:sp macro="" textlink="">
      <xdr:nvSpPr>
        <xdr:cNvPr id="3" name="AutoShape 2"/>
        <xdr:cNvSpPr/>
      </xdr:nvSpPr>
      <xdr:spPr>
        <a:xfrm>
          <a:off x="7300440" y="8355960"/>
          <a:ext cx="273960" cy="2365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43</xdr:row>
      <xdr:rowOff>2520</xdr:rowOff>
    </xdr:from>
    <xdr:to>
      <xdr:col>7</xdr:col>
      <xdr:colOff>273960</xdr:colOff>
      <xdr:row>44</xdr:row>
      <xdr:rowOff>47880</xdr:rowOff>
    </xdr:to>
    <xdr:sp macro="" textlink="">
      <xdr:nvSpPr>
        <xdr:cNvPr id="4" name="AutoShape 3"/>
        <xdr:cNvSpPr/>
      </xdr:nvSpPr>
      <xdr:spPr>
        <a:xfrm>
          <a:off x="7300440" y="8902800"/>
          <a:ext cx="273960" cy="235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45</xdr:row>
      <xdr:rowOff>2520</xdr:rowOff>
    </xdr:from>
    <xdr:to>
      <xdr:col>7</xdr:col>
      <xdr:colOff>273960</xdr:colOff>
      <xdr:row>46</xdr:row>
      <xdr:rowOff>63360</xdr:rowOff>
    </xdr:to>
    <xdr:sp macro="" textlink="">
      <xdr:nvSpPr>
        <xdr:cNvPr id="5" name="AutoShape 4"/>
        <xdr:cNvSpPr/>
      </xdr:nvSpPr>
      <xdr:spPr>
        <a:xfrm>
          <a:off x="7300440" y="9271080"/>
          <a:ext cx="273960" cy="2386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46</xdr:row>
      <xdr:rowOff>1800</xdr:rowOff>
    </xdr:from>
    <xdr:to>
      <xdr:col>7</xdr:col>
      <xdr:colOff>273960</xdr:colOff>
      <xdr:row>47</xdr:row>
      <xdr:rowOff>47520</xdr:rowOff>
    </xdr:to>
    <xdr:sp macro="" textlink="">
      <xdr:nvSpPr>
        <xdr:cNvPr id="6" name="AutoShape 4"/>
        <xdr:cNvSpPr/>
      </xdr:nvSpPr>
      <xdr:spPr>
        <a:xfrm>
          <a:off x="7300440" y="9448200"/>
          <a:ext cx="273960" cy="236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47</xdr:row>
      <xdr:rowOff>1800</xdr:rowOff>
    </xdr:from>
    <xdr:to>
      <xdr:col>7</xdr:col>
      <xdr:colOff>273960</xdr:colOff>
      <xdr:row>48</xdr:row>
      <xdr:rowOff>63000</xdr:rowOff>
    </xdr:to>
    <xdr:sp macro="" textlink="">
      <xdr:nvSpPr>
        <xdr:cNvPr id="7" name="AutoShape 4"/>
        <xdr:cNvSpPr/>
      </xdr:nvSpPr>
      <xdr:spPr>
        <a:xfrm>
          <a:off x="7300440" y="9638640"/>
          <a:ext cx="273960" cy="239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48</xdr:row>
      <xdr:rowOff>1800</xdr:rowOff>
    </xdr:from>
    <xdr:to>
      <xdr:col>7</xdr:col>
      <xdr:colOff>273960</xdr:colOff>
      <xdr:row>49</xdr:row>
      <xdr:rowOff>63000</xdr:rowOff>
    </xdr:to>
    <xdr:sp macro="" textlink="">
      <xdr:nvSpPr>
        <xdr:cNvPr id="8" name="AutoShape 4"/>
        <xdr:cNvSpPr/>
      </xdr:nvSpPr>
      <xdr:spPr>
        <a:xfrm>
          <a:off x="7300440" y="9816480"/>
          <a:ext cx="273960" cy="239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49</xdr:row>
      <xdr:rowOff>2520</xdr:rowOff>
    </xdr:from>
    <xdr:to>
      <xdr:col>7</xdr:col>
      <xdr:colOff>273960</xdr:colOff>
      <xdr:row>50</xdr:row>
      <xdr:rowOff>70560</xdr:rowOff>
    </xdr:to>
    <xdr:sp macro="" textlink="">
      <xdr:nvSpPr>
        <xdr:cNvPr id="9" name="AutoShape 4"/>
        <xdr:cNvSpPr/>
      </xdr:nvSpPr>
      <xdr:spPr>
        <a:xfrm>
          <a:off x="7300440" y="9995040"/>
          <a:ext cx="273960" cy="243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41</xdr:row>
      <xdr:rowOff>52920</xdr:rowOff>
    </xdr:from>
    <xdr:to>
      <xdr:col>7</xdr:col>
      <xdr:colOff>276840</xdr:colOff>
      <xdr:row>42</xdr:row>
      <xdr:rowOff>93600</xdr:rowOff>
    </xdr:to>
    <xdr:sp macro="" textlink="">
      <xdr:nvSpPr>
        <xdr:cNvPr id="10" name="AutoShape 1"/>
        <xdr:cNvSpPr/>
      </xdr:nvSpPr>
      <xdr:spPr>
        <a:xfrm>
          <a:off x="7300440" y="8597520"/>
          <a:ext cx="276840" cy="2185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43</xdr:row>
      <xdr:rowOff>97560</xdr:rowOff>
    </xdr:from>
    <xdr:to>
      <xdr:col>7</xdr:col>
      <xdr:colOff>276840</xdr:colOff>
      <xdr:row>44</xdr:row>
      <xdr:rowOff>126000</xdr:rowOff>
    </xdr:to>
    <xdr:sp macro="" textlink="">
      <xdr:nvSpPr>
        <xdr:cNvPr id="11" name="AutoShape 2"/>
        <xdr:cNvSpPr/>
      </xdr:nvSpPr>
      <xdr:spPr>
        <a:xfrm>
          <a:off x="7300440" y="8997840"/>
          <a:ext cx="276840" cy="2188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46</xdr:row>
      <xdr:rowOff>143280</xdr:rowOff>
    </xdr:from>
    <xdr:to>
      <xdr:col>7</xdr:col>
      <xdr:colOff>276840</xdr:colOff>
      <xdr:row>47</xdr:row>
      <xdr:rowOff>171360</xdr:rowOff>
    </xdr:to>
    <xdr:sp macro="" textlink="">
      <xdr:nvSpPr>
        <xdr:cNvPr id="12" name="AutoShape 3"/>
        <xdr:cNvSpPr/>
      </xdr:nvSpPr>
      <xdr:spPr>
        <a:xfrm>
          <a:off x="7300440" y="9589680"/>
          <a:ext cx="276840" cy="2185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48</xdr:row>
      <xdr:rowOff>174960</xdr:rowOff>
    </xdr:from>
    <xdr:to>
      <xdr:col>7</xdr:col>
      <xdr:colOff>276840</xdr:colOff>
      <xdr:row>50</xdr:row>
      <xdr:rowOff>40320</xdr:rowOff>
    </xdr:to>
    <xdr:sp macro="" textlink="">
      <xdr:nvSpPr>
        <xdr:cNvPr id="13" name="AutoShape 4"/>
        <xdr:cNvSpPr/>
      </xdr:nvSpPr>
      <xdr:spPr>
        <a:xfrm>
          <a:off x="7300440" y="9989640"/>
          <a:ext cx="276840" cy="218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50</xdr:row>
      <xdr:rowOff>14040</xdr:rowOff>
    </xdr:from>
    <xdr:to>
      <xdr:col>7</xdr:col>
      <xdr:colOff>276840</xdr:colOff>
      <xdr:row>51</xdr:row>
      <xdr:rowOff>42480</xdr:rowOff>
    </xdr:to>
    <xdr:sp macro="" textlink="">
      <xdr:nvSpPr>
        <xdr:cNvPr id="14" name="AutoShape 4"/>
        <xdr:cNvSpPr/>
      </xdr:nvSpPr>
      <xdr:spPr>
        <a:xfrm>
          <a:off x="7300440" y="10181520"/>
          <a:ext cx="276840" cy="219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51</xdr:row>
      <xdr:rowOff>30600</xdr:rowOff>
    </xdr:from>
    <xdr:to>
      <xdr:col>7</xdr:col>
      <xdr:colOff>276840</xdr:colOff>
      <xdr:row>52</xdr:row>
      <xdr:rowOff>59040</xdr:rowOff>
    </xdr:to>
    <xdr:sp macro="" textlink="">
      <xdr:nvSpPr>
        <xdr:cNvPr id="15" name="AutoShape 4"/>
        <xdr:cNvSpPr/>
      </xdr:nvSpPr>
      <xdr:spPr>
        <a:xfrm>
          <a:off x="7300440" y="10388880"/>
          <a:ext cx="276840" cy="2188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52</xdr:row>
      <xdr:rowOff>32760</xdr:rowOff>
    </xdr:from>
    <xdr:to>
      <xdr:col>7</xdr:col>
      <xdr:colOff>276840</xdr:colOff>
      <xdr:row>53</xdr:row>
      <xdr:rowOff>73440</xdr:rowOff>
    </xdr:to>
    <xdr:sp macro="" textlink="">
      <xdr:nvSpPr>
        <xdr:cNvPr id="16" name="AutoShape 4"/>
        <xdr:cNvSpPr/>
      </xdr:nvSpPr>
      <xdr:spPr>
        <a:xfrm>
          <a:off x="7300440" y="10581480"/>
          <a:ext cx="276840" cy="2185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0</xdr:colOff>
      <xdr:row>53</xdr:row>
      <xdr:rowOff>48600</xdr:rowOff>
    </xdr:from>
    <xdr:to>
      <xdr:col>7</xdr:col>
      <xdr:colOff>276840</xdr:colOff>
      <xdr:row>54</xdr:row>
      <xdr:rowOff>77400</xdr:rowOff>
    </xdr:to>
    <xdr:sp macro="" textlink="">
      <xdr:nvSpPr>
        <xdr:cNvPr id="17" name="AutoShape 4"/>
        <xdr:cNvSpPr/>
      </xdr:nvSpPr>
      <xdr:spPr>
        <a:xfrm>
          <a:off x="7300440" y="10775160"/>
          <a:ext cx="276840" cy="219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31675</xdr:colOff>
      <xdr:row>1</xdr:row>
      <xdr:rowOff>12924</xdr:rowOff>
    </xdr:from>
    <xdr:to>
      <xdr:col>6</xdr:col>
      <xdr:colOff>402091</xdr:colOff>
      <xdr:row>1</xdr:row>
      <xdr:rowOff>2214985</xdr:rowOff>
    </xdr:to>
    <xdr:sp macro="" textlink="">
      <xdr:nvSpPr>
        <xdr:cNvPr id="18" name="TextBox 17"/>
        <xdr:cNvSpPr txBox="1">
          <a:spLocks noChangeArrowheads="1"/>
        </xdr:cNvSpPr>
      </xdr:nvSpPr>
      <xdr:spPr bwMode="auto">
        <a:xfrm flipH="1">
          <a:off x="4455508" y="37275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433842</xdr:colOff>
      <xdr:row>1</xdr:row>
      <xdr:rowOff>0</xdr:rowOff>
    </xdr:from>
    <xdr:to>
      <xdr:col>11</xdr:col>
      <xdr:colOff>804258</xdr:colOff>
      <xdr:row>1</xdr:row>
      <xdr:rowOff>2047483</xdr:rowOff>
    </xdr:to>
    <xdr:sp macro="" textlink="">
      <xdr:nvSpPr>
        <xdr:cNvPr id="19" name="TextBox 18"/>
        <xdr:cNvSpPr txBox="1">
          <a:spLocks noChangeArrowheads="1"/>
        </xdr:cNvSpPr>
      </xdr:nvSpPr>
      <xdr:spPr bwMode="auto">
        <a:xfrm>
          <a:off x="8932259" y="359833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6</xdr:col>
      <xdr:colOff>444426</xdr:colOff>
      <xdr:row>1</xdr:row>
      <xdr:rowOff>3402</xdr:rowOff>
    </xdr:from>
    <xdr:to>
      <xdr:col>9</xdr:col>
      <xdr:colOff>476176</xdr:colOff>
      <xdr:row>1</xdr:row>
      <xdr:rowOff>2243668</xdr:rowOff>
    </xdr:to>
    <xdr:sp macro="" textlink="">
      <xdr:nvSpPr>
        <xdr:cNvPr id="20" name="TextBox 19"/>
        <xdr:cNvSpPr txBox="1">
          <a:spLocks noChangeArrowheads="1"/>
        </xdr:cNvSpPr>
      </xdr:nvSpPr>
      <xdr:spPr bwMode="auto">
        <a:xfrm>
          <a:off x="6498093" y="36323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412675</xdr:colOff>
      <xdr:row>1</xdr:row>
      <xdr:rowOff>22903</xdr:rowOff>
    </xdr:from>
    <xdr:to>
      <xdr:col>4</xdr:col>
      <xdr:colOff>31675</xdr:colOff>
      <xdr:row>2</xdr:row>
      <xdr:rowOff>28479</xdr:rowOff>
    </xdr:to>
    <xdr:sp macro="" textlink="">
      <xdr:nvSpPr>
        <xdr:cNvPr id="21" name="TextBox 20"/>
        <xdr:cNvSpPr txBox="1">
          <a:spLocks noChangeArrowheads="1"/>
        </xdr:cNvSpPr>
      </xdr:nvSpPr>
      <xdr:spPr bwMode="auto">
        <a:xfrm>
          <a:off x="2391758" y="38273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296334</xdr:colOff>
      <xdr:row>1</xdr:row>
      <xdr:rowOff>12924</xdr:rowOff>
    </xdr:from>
    <xdr:to>
      <xdr:col>5</xdr:col>
      <xdr:colOff>370417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338917" y="37275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550335</xdr:colOff>
      <xdr:row>1</xdr:row>
      <xdr:rowOff>0</xdr:rowOff>
    </xdr:from>
    <xdr:to>
      <xdr:col>10</xdr:col>
      <xdr:colOff>624417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815668" y="359833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412752</xdr:colOff>
      <xdr:row>1</xdr:row>
      <xdr:rowOff>3402</xdr:rowOff>
    </xdr:from>
    <xdr:to>
      <xdr:col>8</xdr:col>
      <xdr:colOff>592669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81502" y="36323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3</xdr:col>
      <xdr:colOff>296334</xdr:colOff>
      <xdr:row>1</xdr:row>
      <xdr:rowOff>2303896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75167" y="38273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1</xdr:row>
      <xdr:rowOff>12924</xdr:rowOff>
    </xdr:from>
    <xdr:to>
      <xdr:col>7</xdr:col>
      <xdr:colOff>317500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64833" y="37275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296334</xdr:colOff>
      <xdr:row>1</xdr:row>
      <xdr:rowOff>0</xdr:rowOff>
    </xdr:from>
    <xdr:to>
      <xdr:col>14</xdr:col>
      <xdr:colOff>423333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41584" y="359833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7</xdr:col>
      <xdr:colOff>359835</xdr:colOff>
      <xdr:row>1</xdr:row>
      <xdr:rowOff>3402</xdr:rowOff>
    </xdr:from>
    <xdr:to>
      <xdr:col>11</xdr:col>
      <xdr:colOff>338668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307418" y="36323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4</xdr:col>
      <xdr:colOff>190500</xdr:colOff>
      <xdr:row>1</xdr:row>
      <xdr:rowOff>2303896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01083" y="38273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391580</xdr:colOff>
      <xdr:row>1</xdr:row>
      <xdr:rowOff>12924</xdr:rowOff>
    </xdr:from>
    <xdr:to>
      <xdr:col>5</xdr:col>
      <xdr:colOff>306914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158997" y="37275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126998</xdr:colOff>
      <xdr:row>1</xdr:row>
      <xdr:rowOff>0</xdr:rowOff>
    </xdr:from>
    <xdr:to>
      <xdr:col>11</xdr:col>
      <xdr:colOff>677330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635748" y="359833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349249</xdr:colOff>
      <xdr:row>1</xdr:row>
      <xdr:rowOff>3402</xdr:rowOff>
    </xdr:from>
    <xdr:to>
      <xdr:col>9</xdr:col>
      <xdr:colOff>169332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201582" y="36323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95247</xdr:colOff>
      <xdr:row>1</xdr:row>
      <xdr:rowOff>22903</xdr:rowOff>
    </xdr:from>
    <xdr:to>
      <xdr:col>2</xdr:col>
      <xdr:colOff>391580</xdr:colOff>
      <xdr:row>2</xdr:row>
      <xdr:rowOff>7312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95247" y="38273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709083</xdr:colOff>
      <xdr:row>1</xdr:row>
      <xdr:rowOff>12924</xdr:rowOff>
    </xdr:from>
    <xdr:to>
      <xdr:col>7</xdr:col>
      <xdr:colOff>232833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603500" y="341007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21168</xdr:colOff>
      <xdr:row>1</xdr:row>
      <xdr:rowOff>0</xdr:rowOff>
    </xdr:from>
    <xdr:to>
      <xdr:col>14</xdr:col>
      <xdr:colOff>116417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7080251" y="328083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7</xdr:col>
      <xdr:colOff>275168</xdr:colOff>
      <xdr:row>1</xdr:row>
      <xdr:rowOff>3402</xdr:rowOff>
    </xdr:from>
    <xdr:to>
      <xdr:col>11</xdr:col>
      <xdr:colOff>63502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646085" y="331485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3</xdr:col>
      <xdr:colOff>709083</xdr:colOff>
      <xdr:row>1</xdr:row>
      <xdr:rowOff>2303896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539750" y="350986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31750</xdr:colOff>
      <xdr:row>1</xdr:row>
      <xdr:rowOff>12924</xdr:rowOff>
    </xdr:from>
    <xdr:to>
      <xdr:col>7</xdr:col>
      <xdr:colOff>243416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233083" y="298674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613834</xdr:colOff>
      <xdr:row>1</xdr:row>
      <xdr:rowOff>0</xdr:rowOff>
    </xdr:from>
    <xdr:to>
      <xdr:col>14</xdr:col>
      <xdr:colOff>285750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6709834" y="285750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7</xdr:col>
      <xdr:colOff>285751</xdr:colOff>
      <xdr:row>1</xdr:row>
      <xdr:rowOff>3402</xdr:rowOff>
    </xdr:from>
    <xdr:to>
      <xdr:col>10</xdr:col>
      <xdr:colOff>656168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4275668" y="289152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4</xdr:col>
      <xdr:colOff>31750</xdr:colOff>
      <xdr:row>2</xdr:row>
      <xdr:rowOff>7313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169333" y="308653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126972</xdr:colOff>
      <xdr:row>1</xdr:row>
      <xdr:rowOff>12924</xdr:rowOff>
    </xdr:from>
    <xdr:to>
      <xdr:col>6</xdr:col>
      <xdr:colOff>455056</xdr:colOff>
      <xdr:row>1</xdr:row>
      <xdr:rowOff>2214985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3164389" y="393924"/>
          <a:ext cx="2000250" cy="22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190473</xdr:colOff>
      <xdr:row>1</xdr:row>
      <xdr:rowOff>0</xdr:rowOff>
    </xdr:from>
    <xdr:to>
      <xdr:col>13</xdr:col>
      <xdr:colOff>349222</xdr:colOff>
      <xdr:row>1</xdr:row>
      <xdr:rowOff>2047483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7641140" y="381000"/>
          <a:ext cx="2000249" cy="2047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6</xdr:col>
      <xdr:colOff>497391</xdr:colOff>
      <xdr:row>1</xdr:row>
      <xdr:rowOff>3402</xdr:rowOff>
    </xdr:from>
    <xdr:to>
      <xdr:col>10</xdr:col>
      <xdr:colOff>232807</xdr:colOff>
      <xdr:row>1</xdr:row>
      <xdr:rowOff>2243668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5206974" y="384402"/>
          <a:ext cx="2476500" cy="224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867806</xdr:colOff>
      <xdr:row>1</xdr:row>
      <xdr:rowOff>22903</xdr:rowOff>
    </xdr:from>
    <xdr:to>
      <xdr:col>4</xdr:col>
      <xdr:colOff>126972</xdr:colOff>
      <xdr:row>1</xdr:row>
      <xdr:rowOff>2303896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1100639" y="403903"/>
          <a:ext cx="2063750" cy="2280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6"/>
  <sheetViews>
    <sheetView tabSelected="1" zoomScale="90" zoomScaleNormal="90" workbookViewId="0">
      <selection activeCell="A2" sqref="A2:H2"/>
    </sheetView>
  </sheetViews>
  <sheetFormatPr defaultColWidth="9.140625" defaultRowHeight="18" x14ac:dyDescent="0.25"/>
  <cols>
    <col min="1" max="1" width="6" style="13" customWidth="1"/>
    <col min="2" max="3" width="18" style="14" customWidth="1"/>
    <col min="4" max="4" width="3.5703125" style="14" customWidth="1"/>
    <col min="5" max="6" width="18" style="14" customWidth="1"/>
    <col min="7" max="7" width="2.42578125" style="14" customWidth="1"/>
    <col min="8" max="8" width="61.42578125" style="14" customWidth="1"/>
    <col min="9" max="9" width="14.28515625" style="14" customWidth="1"/>
    <col min="10" max="10" width="3.42578125" style="14" customWidth="1"/>
    <col min="11" max="12" width="14.28515625" style="14" customWidth="1"/>
    <col min="13" max="13" width="2.42578125" style="14" customWidth="1"/>
    <col min="14" max="14" width="18" style="14" customWidth="1"/>
    <col min="15" max="15" width="58.7109375" style="14" customWidth="1"/>
    <col min="16" max="16" width="3.5703125" style="14" customWidth="1"/>
    <col min="17" max="18" width="18" style="14" customWidth="1"/>
    <col min="19" max="1024" width="9.140625" style="14"/>
  </cols>
  <sheetData>
    <row r="1" spans="1:18" ht="20.25" customHeight="1" x14ac:dyDescent="0.25">
      <c r="A1" s="1098" t="s">
        <v>2921</v>
      </c>
      <c r="B1" s="1098"/>
      <c r="C1" s="1098"/>
      <c r="D1" s="1098"/>
      <c r="E1" s="1098"/>
      <c r="F1" s="1098"/>
      <c r="G1" s="1098"/>
      <c r="H1" s="1098"/>
    </row>
    <row r="2" spans="1:18" ht="193.5" customHeight="1" x14ac:dyDescent="0.25">
      <c r="A2" s="1097"/>
      <c r="B2" s="1097"/>
      <c r="C2" s="1097"/>
      <c r="D2" s="1097"/>
      <c r="E2" s="1097"/>
      <c r="F2" s="1097"/>
      <c r="G2" s="1097"/>
      <c r="H2" s="1097"/>
    </row>
    <row r="3" spans="1:18" ht="33.75" customHeight="1" x14ac:dyDescent="0.25">
      <c r="A3" s="1098" t="s">
        <v>2922</v>
      </c>
      <c r="B3" s="1098"/>
      <c r="C3" s="1098"/>
      <c r="D3" s="1098"/>
      <c r="E3" s="1098"/>
      <c r="F3" s="1098"/>
      <c r="G3" s="1098"/>
      <c r="H3" s="1098"/>
    </row>
    <row r="4" spans="1:18" ht="6.75" customHeight="1" x14ac:dyDescent="0.25"/>
    <row r="5" spans="1:18" ht="26.25" customHeight="1" x14ac:dyDescent="0.25">
      <c r="A5" s="12" t="s">
        <v>0</v>
      </c>
      <c r="B5" s="12"/>
      <c r="C5" s="12"/>
      <c r="D5" s="12"/>
      <c r="E5" s="12"/>
      <c r="F5" s="12"/>
      <c r="G5" s="12"/>
      <c r="H5" s="12"/>
      <c r="I5" s="15"/>
      <c r="J5" s="15"/>
      <c r="K5" s="15"/>
      <c r="L5" s="15"/>
      <c r="N5" s="16"/>
      <c r="O5" s="17"/>
      <c r="P5" s="15"/>
      <c r="Q5" s="15"/>
      <c r="R5" s="15"/>
    </row>
    <row r="6" spans="1:18" ht="21" customHeight="1" x14ac:dyDescent="0.25">
      <c r="A6" s="18">
        <v>1</v>
      </c>
      <c r="B6" s="11" t="s">
        <v>1</v>
      </c>
      <c r="C6" s="11"/>
      <c r="D6" s="11"/>
      <c r="E6" s="11"/>
      <c r="F6" s="11"/>
      <c r="G6" s="11"/>
      <c r="H6" s="11"/>
      <c r="I6" s="15"/>
      <c r="J6" s="15"/>
      <c r="K6" s="15"/>
      <c r="L6" s="15"/>
      <c r="N6" s="16"/>
      <c r="O6" s="17"/>
      <c r="P6" s="15"/>
      <c r="Q6" s="15"/>
      <c r="R6" s="15"/>
    </row>
    <row r="7" spans="1:18" ht="21" customHeight="1" x14ac:dyDescent="0.25">
      <c r="A7" s="18">
        <v>2</v>
      </c>
      <c r="B7" s="11" t="s">
        <v>2</v>
      </c>
      <c r="C7" s="11"/>
      <c r="D7" s="11"/>
      <c r="E7" s="11"/>
      <c r="F7" s="11"/>
      <c r="G7" s="11"/>
      <c r="H7" s="11"/>
      <c r="I7" s="15"/>
      <c r="J7" s="15"/>
      <c r="K7" s="15"/>
      <c r="L7" s="15"/>
      <c r="N7" s="16"/>
      <c r="O7" s="17"/>
      <c r="P7" s="15"/>
      <c r="Q7" s="15"/>
      <c r="R7" s="15"/>
    </row>
    <row r="8" spans="1:18" ht="21" customHeight="1" x14ac:dyDescent="0.25">
      <c r="A8" s="18">
        <v>3</v>
      </c>
      <c r="B8" s="11" t="s">
        <v>3</v>
      </c>
      <c r="C8" s="11"/>
      <c r="D8" s="11"/>
      <c r="E8" s="11"/>
      <c r="F8" s="11"/>
      <c r="G8" s="11"/>
      <c r="H8" s="11"/>
      <c r="I8" s="15"/>
      <c r="J8" s="15"/>
      <c r="K8" s="15"/>
      <c r="L8" s="15"/>
      <c r="N8" s="16"/>
      <c r="O8" s="17"/>
      <c r="P8" s="15"/>
      <c r="Q8" s="15"/>
      <c r="R8" s="15"/>
    </row>
    <row r="9" spans="1:18" ht="21" customHeight="1" x14ac:dyDescent="0.25">
      <c r="A9" s="18">
        <v>4</v>
      </c>
      <c r="B9" s="11" t="s">
        <v>4</v>
      </c>
      <c r="C9" s="11"/>
      <c r="D9" s="11"/>
      <c r="E9" s="11"/>
      <c r="F9" s="11"/>
      <c r="G9" s="11"/>
      <c r="H9" s="11"/>
      <c r="I9" s="15"/>
      <c r="J9" s="15"/>
      <c r="K9" s="15"/>
      <c r="L9" s="15"/>
      <c r="N9" s="16"/>
      <c r="O9" s="17"/>
      <c r="P9" s="15"/>
      <c r="Q9" s="15"/>
      <c r="R9" s="15"/>
    </row>
    <row r="10" spans="1:18" ht="21" customHeight="1" x14ac:dyDescent="0.25">
      <c r="A10" s="18"/>
      <c r="B10" s="11" t="s">
        <v>5</v>
      </c>
      <c r="C10" s="11"/>
      <c r="D10" s="11"/>
      <c r="E10" s="11"/>
      <c r="F10" s="11"/>
      <c r="G10" s="11"/>
      <c r="H10" s="11"/>
      <c r="I10" s="15"/>
      <c r="J10" s="15"/>
      <c r="K10" s="15"/>
      <c r="L10" s="15"/>
      <c r="N10" s="16"/>
      <c r="O10" s="17"/>
      <c r="P10" s="15"/>
      <c r="Q10" s="15"/>
      <c r="R10" s="15"/>
    </row>
    <row r="11" spans="1:18" ht="25.5" customHeight="1" x14ac:dyDescent="0.25">
      <c r="A11" s="12" t="s">
        <v>6</v>
      </c>
      <c r="B11" s="12"/>
      <c r="C11" s="12"/>
      <c r="D11" s="12"/>
      <c r="E11" s="12"/>
      <c r="F11" s="12"/>
      <c r="G11" s="12"/>
      <c r="H11" s="12"/>
      <c r="I11" s="15"/>
      <c r="J11" s="15"/>
      <c r="K11" s="15"/>
      <c r="L11" s="15"/>
      <c r="N11" s="16"/>
      <c r="O11" s="17"/>
      <c r="P11" s="15"/>
      <c r="Q11" s="15"/>
      <c r="R11" s="15"/>
    </row>
    <row r="12" spans="1:18" ht="21" customHeight="1" x14ac:dyDescent="0.25">
      <c r="A12" s="18">
        <v>5</v>
      </c>
      <c r="B12" s="11" t="s">
        <v>7</v>
      </c>
      <c r="C12" s="11"/>
      <c r="D12" s="11"/>
      <c r="E12" s="11"/>
      <c r="F12" s="11"/>
      <c r="G12" s="11"/>
      <c r="H12" s="11"/>
      <c r="I12" s="15"/>
      <c r="J12" s="15"/>
      <c r="K12" s="15"/>
      <c r="L12" s="15"/>
      <c r="N12" s="16"/>
      <c r="O12" s="17"/>
      <c r="P12" s="15"/>
      <c r="Q12" s="15"/>
      <c r="R12" s="15"/>
    </row>
    <row r="13" spans="1:18" ht="40.5" customHeight="1" x14ac:dyDescent="0.25">
      <c r="A13" s="18">
        <v>6</v>
      </c>
      <c r="B13" s="11" t="s">
        <v>8</v>
      </c>
      <c r="C13" s="11"/>
      <c r="D13" s="11"/>
      <c r="E13" s="11"/>
      <c r="F13" s="11"/>
      <c r="G13" s="11"/>
      <c r="H13" s="11"/>
      <c r="I13" s="15"/>
      <c r="J13" s="15"/>
      <c r="K13" s="15"/>
      <c r="L13" s="15"/>
      <c r="N13" s="16"/>
      <c r="O13" s="17"/>
      <c r="P13" s="15"/>
      <c r="Q13" s="15"/>
      <c r="R13" s="15"/>
    </row>
    <row r="14" spans="1:18" ht="37.5" customHeight="1" x14ac:dyDescent="0.25">
      <c r="A14" s="18">
        <v>7</v>
      </c>
      <c r="B14" s="11" t="s">
        <v>9</v>
      </c>
      <c r="C14" s="11"/>
      <c r="D14" s="11"/>
      <c r="E14" s="11"/>
      <c r="F14" s="11"/>
      <c r="G14" s="11"/>
      <c r="H14" s="11"/>
      <c r="I14" s="15"/>
      <c r="J14" s="15"/>
      <c r="K14" s="15"/>
      <c r="L14" s="15"/>
      <c r="N14" s="16"/>
      <c r="O14" s="17"/>
      <c r="P14" s="15"/>
      <c r="Q14" s="15"/>
      <c r="R14" s="15"/>
    </row>
    <row r="15" spans="1:18" ht="22.5" customHeight="1" x14ac:dyDescent="0.25">
      <c r="A15" s="18">
        <v>8</v>
      </c>
      <c r="B15" s="11" t="s">
        <v>10</v>
      </c>
      <c r="C15" s="11"/>
      <c r="D15" s="11"/>
      <c r="E15" s="11"/>
      <c r="F15" s="11"/>
      <c r="G15" s="11"/>
      <c r="H15" s="11"/>
      <c r="I15" s="15"/>
      <c r="J15" s="15"/>
      <c r="K15" s="15"/>
      <c r="L15" s="15"/>
      <c r="N15" s="16"/>
      <c r="O15" s="17"/>
      <c r="P15" s="15"/>
      <c r="Q15" s="15"/>
      <c r="R15" s="15"/>
    </row>
    <row r="16" spans="1:18" ht="21" customHeight="1" x14ac:dyDescent="0.25">
      <c r="A16" s="18">
        <v>9</v>
      </c>
      <c r="B16" s="11" t="s">
        <v>11</v>
      </c>
      <c r="C16" s="11"/>
      <c r="D16" s="11"/>
      <c r="E16" s="11"/>
      <c r="F16" s="11"/>
      <c r="G16" s="11"/>
      <c r="H16" s="11"/>
      <c r="I16" s="15"/>
      <c r="J16" s="15"/>
      <c r="K16" s="15"/>
      <c r="L16" s="15"/>
      <c r="N16" s="16"/>
      <c r="O16" s="17"/>
      <c r="P16" s="15"/>
      <c r="Q16" s="15"/>
      <c r="R16" s="15"/>
    </row>
    <row r="17" spans="1:18" ht="21" customHeight="1" x14ac:dyDescent="0.25">
      <c r="A17" s="18">
        <v>10</v>
      </c>
      <c r="B17" s="11" t="s">
        <v>12</v>
      </c>
      <c r="C17" s="11"/>
      <c r="D17" s="11"/>
      <c r="E17" s="11"/>
      <c r="F17" s="11"/>
      <c r="G17" s="11"/>
      <c r="H17" s="11"/>
      <c r="I17" s="15"/>
      <c r="J17" s="15"/>
      <c r="K17" s="15"/>
      <c r="L17" s="15"/>
      <c r="N17" s="16"/>
      <c r="O17" s="17"/>
      <c r="P17" s="15"/>
      <c r="Q17" s="15"/>
      <c r="R17" s="15"/>
    </row>
    <row r="18" spans="1:18" ht="21.75" customHeight="1" x14ac:dyDescent="0.25">
      <c r="A18" s="18">
        <v>11</v>
      </c>
      <c r="B18" s="11" t="s">
        <v>13</v>
      </c>
      <c r="C18" s="11"/>
      <c r="D18" s="11"/>
      <c r="E18" s="11"/>
      <c r="F18" s="11"/>
      <c r="G18" s="11"/>
      <c r="H18" s="11"/>
      <c r="I18" s="15"/>
      <c r="J18" s="15"/>
      <c r="K18" s="15"/>
      <c r="L18" s="15"/>
      <c r="N18" s="16"/>
      <c r="O18" s="17"/>
      <c r="P18" s="15"/>
      <c r="Q18" s="15"/>
      <c r="R18" s="15"/>
    </row>
    <row r="19" spans="1:18" ht="27.75" customHeight="1" x14ac:dyDescent="0.25">
      <c r="A19" s="18">
        <v>12</v>
      </c>
      <c r="B19" s="11" t="s">
        <v>14</v>
      </c>
      <c r="C19" s="11"/>
      <c r="D19" s="11"/>
      <c r="E19" s="11"/>
      <c r="F19" s="11"/>
      <c r="G19" s="11"/>
      <c r="H19" s="11"/>
      <c r="I19" s="15"/>
      <c r="J19" s="15"/>
      <c r="K19" s="15"/>
      <c r="L19" s="15"/>
      <c r="N19" s="16"/>
      <c r="O19" s="17"/>
      <c r="P19" s="15"/>
      <c r="Q19" s="15"/>
      <c r="R19" s="15"/>
    </row>
    <row r="20" spans="1:18" ht="21.75" customHeight="1" x14ac:dyDescent="0.25">
      <c r="A20" s="18">
        <v>13</v>
      </c>
      <c r="B20" s="11" t="s">
        <v>15</v>
      </c>
      <c r="C20" s="11"/>
      <c r="D20" s="11"/>
      <c r="E20" s="11"/>
      <c r="F20" s="11"/>
      <c r="G20" s="11"/>
      <c r="H20" s="11"/>
      <c r="I20" s="15"/>
      <c r="J20" s="15"/>
      <c r="K20" s="15"/>
      <c r="L20" s="15"/>
      <c r="N20" s="16"/>
      <c r="O20" s="17"/>
      <c r="P20" s="15"/>
      <c r="Q20" s="15"/>
      <c r="R20" s="15"/>
    </row>
    <row r="21" spans="1:18" ht="24.75" customHeight="1" x14ac:dyDescent="0.25">
      <c r="A21" s="18">
        <v>14</v>
      </c>
      <c r="B21" s="11" t="s">
        <v>16</v>
      </c>
      <c r="C21" s="11"/>
      <c r="D21" s="11"/>
      <c r="E21" s="11"/>
      <c r="F21" s="11"/>
      <c r="G21" s="11"/>
      <c r="H21" s="11"/>
      <c r="N21" s="16"/>
      <c r="O21" s="15"/>
      <c r="P21" s="15"/>
      <c r="Q21" s="15"/>
      <c r="R21" s="15"/>
    </row>
    <row r="22" spans="1:18" ht="24.75" customHeight="1" x14ac:dyDescent="0.25">
      <c r="A22" s="18">
        <v>15</v>
      </c>
      <c r="B22" s="11" t="s">
        <v>17</v>
      </c>
      <c r="C22" s="11"/>
      <c r="D22" s="11"/>
      <c r="E22" s="11"/>
      <c r="F22" s="11"/>
      <c r="G22" s="11"/>
      <c r="H22" s="11"/>
      <c r="N22" s="16"/>
      <c r="O22" s="15"/>
      <c r="P22" s="15"/>
      <c r="Q22" s="15"/>
      <c r="R22" s="15"/>
    </row>
    <row r="23" spans="1:18" ht="24.75" customHeight="1" x14ac:dyDescent="0.25">
      <c r="A23" s="18">
        <v>16</v>
      </c>
      <c r="B23" s="11" t="s">
        <v>18</v>
      </c>
      <c r="C23" s="11"/>
      <c r="D23" s="11"/>
      <c r="E23" s="11"/>
      <c r="F23" s="11"/>
      <c r="G23" s="11"/>
      <c r="H23" s="11"/>
      <c r="N23" s="16"/>
      <c r="O23" s="15"/>
      <c r="P23" s="15"/>
      <c r="Q23" s="15"/>
      <c r="R23" s="15"/>
    </row>
    <row r="24" spans="1:18" ht="24.75" customHeight="1" x14ac:dyDescent="0.25">
      <c r="A24" s="18">
        <v>17</v>
      </c>
      <c r="B24" s="11" t="s">
        <v>19</v>
      </c>
      <c r="C24" s="11"/>
      <c r="D24" s="11"/>
      <c r="E24" s="11"/>
      <c r="F24" s="11"/>
      <c r="G24" s="11"/>
      <c r="H24" s="11"/>
      <c r="N24" s="16"/>
      <c r="O24" s="15"/>
      <c r="P24" s="15"/>
      <c r="Q24" s="15"/>
      <c r="R24" s="15"/>
    </row>
    <row r="25" spans="1:18" ht="24.75" customHeight="1" x14ac:dyDescent="0.25">
      <c r="A25" s="18">
        <v>18</v>
      </c>
      <c r="B25" s="11" t="s">
        <v>20</v>
      </c>
      <c r="C25" s="11"/>
      <c r="D25" s="11"/>
      <c r="E25" s="11"/>
      <c r="F25" s="11"/>
      <c r="G25" s="11"/>
      <c r="H25" s="11"/>
      <c r="N25" s="16"/>
      <c r="O25" s="15"/>
      <c r="P25" s="15"/>
      <c r="Q25" s="15"/>
      <c r="R25" s="15"/>
    </row>
    <row r="26" spans="1:18" ht="24.75" customHeight="1" x14ac:dyDescent="0.25">
      <c r="A26" s="18">
        <v>19</v>
      </c>
      <c r="B26" s="11" t="s">
        <v>21</v>
      </c>
      <c r="C26" s="11"/>
      <c r="D26" s="11"/>
      <c r="E26" s="11"/>
      <c r="F26" s="11"/>
      <c r="G26" s="11"/>
      <c r="H26" s="11"/>
      <c r="N26" s="16"/>
      <c r="O26" s="15"/>
      <c r="P26" s="15"/>
      <c r="Q26" s="15"/>
      <c r="R26" s="15"/>
    </row>
    <row r="27" spans="1:18" ht="24.75" customHeight="1" x14ac:dyDescent="0.25">
      <c r="A27" s="18">
        <v>20</v>
      </c>
      <c r="B27" s="11" t="s">
        <v>22</v>
      </c>
      <c r="C27" s="11"/>
      <c r="D27" s="11"/>
      <c r="E27" s="11"/>
      <c r="F27" s="11"/>
      <c r="G27" s="11"/>
      <c r="H27" s="11"/>
      <c r="N27" s="16"/>
      <c r="O27" s="15"/>
      <c r="P27" s="15"/>
      <c r="Q27" s="15"/>
      <c r="R27" s="15"/>
    </row>
    <row r="28" spans="1:18" ht="24.75" customHeight="1" x14ac:dyDescent="0.25">
      <c r="A28" s="18">
        <v>21</v>
      </c>
      <c r="B28" s="11" t="s">
        <v>23</v>
      </c>
      <c r="C28" s="11"/>
      <c r="D28" s="11"/>
      <c r="E28" s="11"/>
      <c r="F28" s="11"/>
      <c r="G28" s="11"/>
      <c r="H28" s="11"/>
      <c r="N28" s="16"/>
      <c r="O28" s="15"/>
      <c r="P28" s="15"/>
      <c r="Q28" s="15"/>
      <c r="R28" s="15"/>
    </row>
    <row r="29" spans="1:18" ht="24.75" customHeight="1" x14ac:dyDescent="0.25">
      <c r="A29" s="18">
        <v>22</v>
      </c>
      <c r="B29" s="11" t="s">
        <v>24</v>
      </c>
      <c r="C29" s="11"/>
      <c r="D29" s="11"/>
      <c r="E29" s="11"/>
      <c r="F29" s="11"/>
      <c r="G29" s="11"/>
      <c r="H29" s="11"/>
      <c r="N29" s="16"/>
      <c r="O29" s="15"/>
      <c r="P29" s="15"/>
      <c r="Q29" s="15"/>
      <c r="R29" s="15"/>
    </row>
    <row r="30" spans="1:18" ht="24.75" customHeight="1" x14ac:dyDescent="0.25">
      <c r="A30" s="18">
        <v>23</v>
      </c>
      <c r="B30" s="11" t="s">
        <v>25</v>
      </c>
      <c r="C30" s="11"/>
      <c r="D30" s="11"/>
      <c r="E30" s="11"/>
      <c r="F30" s="11"/>
      <c r="G30" s="11"/>
      <c r="H30" s="11"/>
      <c r="N30" s="16"/>
      <c r="O30" s="15"/>
      <c r="P30" s="15"/>
      <c r="Q30" s="15"/>
      <c r="R30" s="15"/>
    </row>
    <row r="31" spans="1:18" ht="24.75" customHeight="1" x14ac:dyDescent="0.25">
      <c r="A31" s="18">
        <v>24</v>
      </c>
      <c r="B31" s="11" t="s">
        <v>26</v>
      </c>
      <c r="C31" s="11"/>
      <c r="D31" s="11"/>
      <c r="E31" s="11"/>
      <c r="F31" s="11"/>
      <c r="G31" s="11"/>
      <c r="H31" s="11"/>
      <c r="N31" s="16"/>
      <c r="O31" s="15"/>
      <c r="P31" s="15"/>
      <c r="Q31" s="15"/>
      <c r="R31" s="15"/>
    </row>
    <row r="32" spans="1:18" ht="24.75" customHeight="1" x14ac:dyDescent="0.25">
      <c r="A32" s="10" t="s">
        <v>27</v>
      </c>
      <c r="B32" s="10"/>
      <c r="C32" s="10"/>
      <c r="D32" s="10"/>
      <c r="E32" s="10"/>
      <c r="F32" s="10"/>
      <c r="G32" s="10"/>
      <c r="H32" s="10"/>
      <c r="N32" s="16"/>
      <c r="O32" s="15"/>
      <c r="P32" s="15"/>
      <c r="Q32" s="15"/>
      <c r="R32" s="15"/>
    </row>
    <row r="33" spans="1:18" ht="24.75" customHeight="1" x14ac:dyDescent="0.25">
      <c r="A33" s="18">
        <v>25</v>
      </c>
      <c r="B33" s="11" t="s">
        <v>28</v>
      </c>
      <c r="C33" s="11"/>
      <c r="D33" s="11"/>
      <c r="E33" s="11"/>
      <c r="F33" s="11"/>
      <c r="G33" s="11"/>
      <c r="H33" s="11"/>
      <c r="N33" s="16"/>
      <c r="O33" s="15"/>
      <c r="P33" s="15"/>
      <c r="Q33" s="15"/>
      <c r="R33" s="15"/>
    </row>
    <row r="34" spans="1:18" ht="24.75" customHeight="1" x14ac:dyDescent="0.25">
      <c r="A34" s="18">
        <v>26</v>
      </c>
      <c r="B34" s="11" t="s">
        <v>29</v>
      </c>
      <c r="C34" s="11"/>
      <c r="D34" s="11"/>
      <c r="E34" s="11"/>
      <c r="F34" s="11"/>
      <c r="G34" s="11"/>
      <c r="H34" s="11"/>
      <c r="N34" s="16"/>
      <c r="O34" s="15"/>
      <c r="P34" s="15"/>
      <c r="Q34" s="15"/>
      <c r="R34" s="15"/>
    </row>
    <row r="35" spans="1:18" ht="24.75" customHeight="1" x14ac:dyDescent="0.25">
      <c r="A35" s="10" t="s">
        <v>30</v>
      </c>
      <c r="B35" s="10"/>
      <c r="C35" s="10"/>
      <c r="D35" s="10"/>
      <c r="E35" s="10"/>
      <c r="F35" s="10"/>
      <c r="G35" s="10"/>
      <c r="H35" s="10"/>
      <c r="N35" s="16"/>
      <c r="O35" s="15"/>
      <c r="P35" s="15"/>
      <c r="Q35" s="15"/>
      <c r="R35" s="15"/>
    </row>
    <row r="36" spans="1:18" ht="24.75" customHeight="1" x14ac:dyDescent="0.25">
      <c r="A36" s="18">
        <v>27</v>
      </c>
      <c r="B36" s="11" t="s">
        <v>31</v>
      </c>
      <c r="C36" s="11"/>
      <c r="D36" s="11"/>
      <c r="E36" s="11"/>
      <c r="F36" s="11"/>
      <c r="G36" s="11"/>
      <c r="H36" s="11"/>
      <c r="N36" s="16"/>
      <c r="O36" s="15"/>
      <c r="P36" s="15"/>
      <c r="Q36" s="15"/>
      <c r="R36" s="15"/>
    </row>
    <row r="37" spans="1:18" ht="24.75" customHeight="1" x14ac:dyDescent="0.25">
      <c r="A37" s="10" t="s">
        <v>32</v>
      </c>
      <c r="B37" s="10"/>
      <c r="C37" s="10"/>
      <c r="D37" s="10"/>
      <c r="E37" s="10"/>
      <c r="F37" s="10"/>
      <c r="G37" s="10"/>
      <c r="H37" s="10"/>
      <c r="N37" s="16"/>
      <c r="O37" s="15"/>
      <c r="P37" s="15"/>
      <c r="Q37" s="15"/>
      <c r="R37" s="15"/>
    </row>
    <row r="38" spans="1:18" ht="24.75" customHeight="1" x14ac:dyDescent="0.25">
      <c r="A38" s="18">
        <v>28</v>
      </c>
      <c r="B38" s="11" t="s">
        <v>33</v>
      </c>
      <c r="C38" s="11"/>
      <c r="D38" s="11"/>
      <c r="E38" s="11"/>
      <c r="F38" s="11"/>
      <c r="G38" s="11"/>
      <c r="H38" s="11"/>
      <c r="N38" s="16"/>
      <c r="O38" s="15"/>
      <c r="P38" s="15"/>
      <c r="Q38" s="15"/>
      <c r="R38" s="15"/>
    </row>
    <row r="39" spans="1:18" ht="24.75" customHeight="1" x14ac:dyDescent="0.25">
      <c r="A39" s="18">
        <v>29</v>
      </c>
      <c r="B39" s="11" t="s">
        <v>34</v>
      </c>
      <c r="C39" s="11"/>
      <c r="D39" s="11"/>
      <c r="E39" s="11"/>
      <c r="F39" s="11"/>
      <c r="G39" s="11"/>
      <c r="H39" s="11"/>
      <c r="N39" s="16"/>
      <c r="O39" s="15"/>
      <c r="P39" s="15"/>
      <c r="Q39" s="15"/>
      <c r="R39" s="15"/>
    </row>
    <row r="40" spans="1:18" ht="24.75" customHeight="1" x14ac:dyDescent="0.25">
      <c r="A40" s="18">
        <v>30</v>
      </c>
      <c r="B40" s="11" t="s">
        <v>35</v>
      </c>
      <c r="C40" s="11"/>
      <c r="D40" s="11"/>
      <c r="E40" s="11"/>
      <c r="F40" s="11"/>
      <c r="G40" s="11"/>
      <c r="H40" s="11"/>
      <c r="N40" s="16"/>
      <c r="O40" s="15"/>
      <c r="P40" s="15"/>
      <c r="Q40" s="15"/>
      <c r="R40" s="15"/>
    </row>
    <row r="41" spans="1:18" ht="24.75" customHeight="1" x14ac:dyDescent="0.25">
      <c r="A41" s="18">
        <v>31</v>
      </c>
      <c r="B41" s="11" t="s">
        <v>36</v>
      </c>
      <c r="C41" s="11"/>
      <c r="D41" s="11"/>
      <c r="E41" s="11"/>
      <c r="F41" s="11"/>
      <c r="G41" s="11"/>
      <c r="H41" s="11"/>
      <c r="N41" s="16"/>
      <c r="O41" s="15"/>
      <c r="P41" s="15"/>
      <c r="Q41" s="15"/>
      <c r="R41" s="15"/>
    </row>
    <row r="42" spans="1:18" ht="24.75" customHeight="1" x14ac:dyDescent="0.25">
      <c r="B42" s="16"/>
      <c r="C42" s="15"/>
      <c r="D42" s="15"/>
      <c r="E42" s="15"/>
      <c r="F42" s="15"/>
      <c r="N42" s="16"/>
      <c r="O42" s="15"/>
      <c r="P42" s="15"/>
      <c r="Q42" s="15"/>
      <c r="R42" s="15"/>
    </row>
    <row r="43" spans="1:18" ht="24.75" customHeight="1" x14ac:dyDescent="0.25">
      <c r="B43" s="16"/>
      <c r="C43" s="15"/>
      <c r="D43" s="15"/>
      <c r="E43" s="15"/>
      <c r="F43" s="15"/>
      <c r="N43" s="16"/>
      <c r="O43" s="15"/>
      <c r="P43" s="15"/>
      <c r="Q43" s="15"/>
      <c r="R43" s="15"/>
    </row>
    <row r="44" spans="1:18" ht="24.75" customHeight="1" x14ac:dyDescent="0.25">
      <c r="B44" s="16"/>
      <c r="C44" s="15"/>
      <c r="D44" s="15"/>
      <c r="E44" s="15"/>
      <c r="F44" s="15"/>
      <c r="N44" s="16"/>
      <c r="O44" s="15"/>
      <c r="P44" s="15"/>
      <c r="Q44" s="15"/>
      <c r="R44" s="15"/>
    </row>
    <row r="45" spans="1:18" ht="24.75" customHeight="1" x14ac:dyDescent="0.25">
      <c r="B45" s="16"/>
      <c r="C45" s="15"/>
      <c r="D45" s="15"/>
      <c r="E45" s="15"/>
      <c r="F45" s="15"/>
      <c r="N45" s="16"/>
      <c r="O45" s="15"/>
      <c r="P45" s="15"/>
      <c r="Q45" s="15"/>
      <c r="R45" s="15"/>
    </row>
    <row r="46" spans="1:18" ht="24.75" customHeight="1" x14ac:dyDescent="0.25">
      <c r="B46" s="16"/>
      <c r="C46" s="15"/>
      <c r="D46" s="15"/>
      <c r="E46" s="15"/>
      <c r="F46" s="15"/>
      <c r="N46" s="16"/>
      <c r="O46" s="15"/>
      <c r="P46" s="15"/>
      <c r="Q46" s="15"/>
      <c r="R46" s="15"/>
    </row>
    <row r="47" spans="1:18" ht="24.75" customHeight="1" x14ac:dyDescent="0.25">
      <c r="B47" s="16"/>
      <c r="C47" s="15"/>
      <c r="D47" s="15"/>
      <c r="E47" s="15"/>
      <c r="F47" s="15"/>
      <c r="N47" s="16"/>
      <c r="O47" s="15"/>
      <c r="P47" s="15"/>
      <c r="Q47" s="15"/>
      <c r="R47" s="15"/>
    </row>
    <row r="48" spans="1:18" ht="24.75" customHeight="1" x14ac:dyDescent="0.25">
      <c r="B48" s="16"/>
      <c r="C48" s="15"/>
      <c r="D48" s="15"/>
      <c r="E48" s="15"/>
      <c r="F48" s="15"/>
      <c r="N48" s="16"/>
      <c r="O48" s="15"/>
      <c r="P48" s="15"/>
      <c r="Q48" s="15"/>
      <c r="R48" s="15"/>
    </row>
    <row r="49" spans="2:18" ht="24.75" customHeight="1" x14ac:dyDescent="0.25">
      <c r="B49" s="16"/>
      <c r="C49" s="15"/>
      <c r="D49" s="15"/>
      <c r="E49" s="15"/>
      <c r="F49" s="15"/>
      <c r="N49" s="16"/>
      <c r="O49" s="15"/>
      <c r="P49" s="15"/>
      <c r="Q49" s="15"/>
      <c r="R49" s="15"/>
    </row>
    <row r="50" spans="2:18" ht="24.75" customHeight="1" x14ac:dyDescent="0.25">
      <c r="B50" s="16"/>
      <c r="C50" s="15"/>
      <c r="D50" s="15"/>
      <c r="E50" s="15"/>
      <c r="F50" s="15"/>
      <c r="N50" s="16"/>
      <c r="O50" s="15"/>
      <c r="P50" s="15"/>
      <c r="Q50" s="15"/>
      <c r="R50" s="15"/>
    </row>
    <row r="51" spans="2:18" ht="24.75" customHeight="1" x14ac:dyDescent="0.25">
      <c r="B51" s="16"/>
      <c r="C51" s="15"/>
      <c r="D51" s="15"/>
      <c r="E51" s="15"/>
      <c r="F51" s="15"/>
      <c r="N51" s="16"/>
      <c r="O51" s="15"/>
      <c r="P51" s="15"/>
      <c r="Q51" s="15"/>
      <c r="R51" s="15"/>
    </row>
    <row r="52" spans="2:18" ht="24.75" customHeight="1" x14ac:dyDescent="0.25">
      <c r="B52" s="16"/>
      <c r="C52" s="15"/>
      <c r="D52" s="15"/>
      <c r="E52" s="15"/>
      <c r="F52" s="15"/>
      <c r="N52" s="16"/>
      <c r="O52" s="15"/>
      <c r="P52" s="15"/>
      <c r="Q52" s="15"/>
      <c r="R52" s="15"/>
    </row>
    <row r="53" spans="2:18" ht="24.75" customHeight="1" x14ac:dyDescent="0.25">
      <c r="B53" s="16"/>
      <c r="C53" s="15"/>
      <c r="D53" s="15"/>
      <c r="E53" s="15"/>
      <c r="F53" s="15"/>
      <c r="N53" s="16"/>
      <c r="O53" s="15"/>
      <c r="P53" s="15"/>
      <c r="Q53" s="15"/>
      <c r="R53" s="15"/>
    </row>
    <row r="54" spans="2:18" ht="24.75" customHeight="1" x14ac:dyDescent="0.25">
      <c r="B54" s="16"/>
      <c r="C54" s="15"/>
      <c r="D54" s="15"/>
      <c r="E54" s="15"/>
      <c r="F54" s="15"/>
      <c r="N54" s="16"/>
      <c r="O54" s="15"/>
      <c r="P54" s="15"/>
      <c r="Q54" s="15"/>
      <c r="R54" s="15"/>
    </row>
    <row r="55" spans="2:18" ht="24.75" customHeight="1" x14ac:dyDescent="0.25">
      <c r="B55" s="16"/>
      <c r="C55" s="15"/>
      <c r="D55" s="15"/>
      <c r="E55" s="15"/>
      <c r="F55" s="15"/>
      <c r="N55" s="16"/>
      <c r="O55" s="15"/>
      <c r="P55" s="15"/>
      <c r="Q55" s="15"/>
      <c r="R55" s="15"/>
    </row>
    <row r="56" spans="2:18" ht="24.75" customHeight="1" x14ac:dyDescent="0.25">
      <c r="B56" s="16"/>
      <c r="C56" s="15"/>
      <c r="D56" s="15"/>
      <c r="E56" s="15"/>
      <c r="F56" s="15"/>
      <c r="N56" s="16"/>
      <c r="O56" s="15"/>
      <c r="P56" s="15"/>
      <c r="Q56" s="15"/>
      <c r="R56" s="15"/>
    </row>
  </sheetData>
  <mergeCells count="40">
    <mergeCell ref="A1:H1"/>
    <mergeCell ref="B40:H40"/>
    <mergeCell ref="B41:H41"/>
    <mergeCell ref="A3:H3"/>
    <mergeCell ref="A2:H2"/>
    <mergeCell ref="A35:H35"/>
    <mergeCell ref="B36:H36"/>
    <mergeCell ref="A37:H37"/>
    <mergeCell ref="B38:H38"/>
    <mergeCell ref="B39:H39"/>
    <mergeCell ref="B30:H30"/>
    <mergeCell ref="B31:H31"/>
    <mergeCell ref="A32:H32"/>
    <mergeCell ref="B33:H33"/>
    <mergeCell ref="B34:H34"/>
    <mergeCell ref="B25:H25"/>
    <mergeCell ref="B26:H26"/>
    <mergeCell ref="B27:H27"/>
    <mergeCell ref="B28:H28"/>
    <mergeCell ref="B29:H29"/>
    <mergeCell ref="B20:H20"/>
    <mergeCell ref="B21:H21"/>
    <mergeCell ref="B22:H22"/>
    <mergeCell ref="B23:H23"/>
    <mergeCell ref="B24:H24"/>
    <mergeCell ref="B15:H15"/>
    <mergeCell ref="B16:H16"/>
    <mergeCell ref="B17:H17"/>
    <mergeCell ref="B18:H18"/>
    <mergeCell ref="B19:H19"/>
    <mergeCell ref="B10:H10"/>
    <mergeCell ref="A11:H11"/>
    <mergeCell ref="B12:H12"/>
    <mergeCell ref="B13:H13"/>
    <mergeCell ref="B14:H14"/>
    <mergeCell ref="A5:H5"/>
    <mergeCell ref="B6:H6"/>
    <mergeCell ref="B7:H7"/>
    <mergeCell ref="B8:H8"/>
    <mergeCell ref="B9:H9"/>
  </mergeCells>
  <hyperlinks>
    <hyperlink ref="B6" location="'моноблоки и сплит-системы'!A1" display="Моноблоки и сплит-системы"/>
    <hyperlink ref="B7" location="Evolution!A1" display="Сплит-системы Evolution"/>
    <hyperlink ref="B8" location="'СС 7,8'!A1" display="Сплит-системы серии PROM"/>
    <hyperlink ref="B9" location="'Опции СС'!A1" display="Опции и аксессуары"/>
    <hyperlink ref="B10" location="'I-split'!R1C1" display="I-split"/>
    <hyperlink ref="B12" location="'i-blok'!A1" display="I-block"/>
    <hyperlink ref="B13" location="'CCB TICD M ZN'!A1" display="Однокомпрессорные компрессорно-конденсаторые блоки на базе компрессоров_x000a_Tecumseh, Copeland, Danfoss, Invotech"/>
    <hyperlink ref="B14" location="'CCB UCF FB  M&amp;ZN'!A1" display="Однокомпрессорные компрессорно-конденсаторые блоки на базе компрессоров_x000a_Frascold, Bitzer"/>
    <hyperlink ref="B15" location="'CCB UMCF T M&amp;ZN'!A1" display="Многокомпрессорные компрессорно-конденсаторые блоки на базе компрессоров Tecumseh "/>
    <hyperlink ref="B16" location="'CCB UMCF C M&amp;ZN'!A1" display="Многокомпрессорные компрессорно-конденсаторые блоки на базе компрессоров Copeland"/>
    <hyperlink ref="B17" location="'CCB UMCF I M&amp;ZN'!A1" display="Многокомпрессорные компрессорно-конденсаторые блоки на базе компрессоров Invotech"/>
    <hyperlink ref="B18" location="'UCF Нermetic'!A1" display="Однокомпрессорные агрегаты на базе компрессоров Tecumseh"/>
    <hyperlink ref="B19" location="'UCF Invotech'!A1" display="Однокомпрессорные агрегаты на базе компрессоров Invotech"/>
    <hyperlink ref="B20" location="'UCF Сopeland Scroll'!A1" display="Однокомпрессорные агрегаты на базе компрессоров Copeland"/>
    <hyperlink ref="B21" location="'UCF Danfoss Scroll'!A1" display="Однокомпрессорные агрегаты на базе компрессоров Danfoss"/>
    <hyperlink ref="B22" location="'UCF Semigermetic Frascold'!A1" display="Однокомпрессорные агрегаты на базе компрессоров Frascold"/>
    <hyperlink ref="B23" location="'UCF Bitzer'!A1" display="Однокомпрессорные агрегаты на базе компрессоров Bitzer"/>
    <hyperlink ref="B24" location="'UCF-BITZER SC'!A1" display="Однокомпрессорные агрегаты на базе компрессоров Bitzer (винтовые)"/>
    <hyperlink ref="B25" location="'UMCF Нermetic'!A1" display="Многокомпрессорные агрегаты на базе компрессоров Tecumseh"/>
    <hyperlink ref="B26" location="'UMCF Invotech'!A1" display="Многокомпрессорные агрегаты на базе компрессоров Invotech"/>
    <hyperlink ref="B27" location="'UMCF Copeland Scroll'!A1" display="Многокомпрессорные агрегаты на базе компрессоров Copeland"/>
    <hyperlink ref="B28" location="'UMCF Danfoss Scroll'!A1" display="Многокомпрессорные агрегаты на базе компрессоров Danfoss"/>
    <hyperlink ref="B29" location="'UMCF Semihermetic Frascold'!A1" display="Многокомпрессорные агрегаты на базе компрессоров Frascold"/>
    <hyperlink ref="B30" location="'UMCF Bitzer'!A1" display="Многокомпрессорные агрегаты на базе компрессоров Bitzer"/>
    <hyperlink ref="B31" location="'Аксессуары и опции агрегатов'!A1" display="Опции и аксессуары для агрегатов"/>
    <hyperlink ref="B33" location="Воздухоохладители!A1" display="Воздухоохладители"/>
    <hyperlink ref="B34" location="Конденсаторы!A1" display="Конденсаторы"/>
    <hyperlink ref="B36" location="FR!A1" display="Шкафы скороморозильные"/>
    <hyperlink ref="B38" location="ТЭНЫ!A1" display="ТЭНы для воздухоохладителей"/>
    <hyperlink ref="B39" location="ТРВ!A1" display="ТРВ"/>
    <hyperlink ref="B40" location="СВ!A1" display="Соленоидные вентили"/>
    <hyperlink ref="B41" location="Щиты!A1" display="Щиты управления"/>
  </hyperlinks>
  <pageMargins left="0.70833333333333304" right="0.70833333333333304" top="0.43333333333333302" bottom="0.39374999999999999" header="0.511811023622047" footer="0.511811023622047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134"/>
  <sheetViews>
    <sheetView zoomScale="90" zoomScaleNormal="90" workbookViewId="0">
      <selection activeCell="B3" sqref="B3:O3"/>
    </sheetView>
  </sheetViews>
  <sheetFormatPr defaultColWidth="9.140625" defaultRowHeight="15" x14ac:dyDescent="0.25"/>
  <cols>
    <col min="1" max="1" width="3" style="367" customWidth="1"/>
    <col min="2" max="2" width="14.42578125" style="367" customWidth="1"/>
    <col min="3" max="3" width="8.28515625" style="368" customWidth="1"/>
    <col min="4" max="4" width="12.5703125" style="368" customWidth="1"/>
    <col min="5" max="5" width="9.5703125" style="368" customWidth="1"/>
    <col min="6" max="6" width="9.85546875" style="368" customWidth="1"/>
    <col min="7" max="7" width="10" style="368" customWidth="1"/>
    <col min="8" max="9" width="14.28515625" style="368" customWidth="1"/>
    <col min="10" max="10" width="14.140625" style="368" customWidth="1"/>
    <col min="11" max="11" width="13" style="368" customWidth="1"/>
    <col min="12" max="12" width="9.140625" style="368"/>
    <col min="13" max="13" width="11.5703125" style="368" customWidth="1"/>
    <col min="14" max="15" width="9.140625" style="368"/>
    <col min="16" max="16" width="24.7109375" style="369" customWidth="1"/>
    <col min="17" max="17" width="11.85546875" style="368" customWidth="1"/>
    <col min="18" max="18" width="25" style="369" customWidth="1"/>
    <col min="19" max="19" width="13.28515625" style="368" customWidth="1"/>
    <col min="20" max="20" width="1.5703125" style="367" customWidth="1"/>
    <col min="21" max="21" width="29.42578125" style="367" hidden="1" customWidth="1"/>
    <col min="22" max="22" width="0.5703125" style="367" hidden="1" customWidth="1"/>
    <col min="23" max="49" width="9.140625" style="367" hidden="1"/>
    <col min="50" max="1024" width="9.140625" style="367"/>
  </cols>
  <sheetData>
    <row r="1" spans="2:49" ht="24" customHeight="1" x14ac:dyDescent="0.25">
      <c r="B1" s="1118" t="s">
        <v>2921</v>
      </c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</row>
    <row r="2" spans="2:49" ht="187.5" customHeight="1" x14ac:dyDescent="0.25"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2:49" ht="24.75" customHeight="1" x14ac:dyDescent="0.25">
      <c r="B3" s="1118" t="s">
        <v>2922</v>
      </c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</row>
    <row r="4" spans="2:49" ht="14.25" customHeight="1" x14ac:dyDescent="0.25">
      <c r="B4" s="964" t="s">
        <v>447</v>
      </c>
      <c r="C4" s="964"/>
      <c r="D4" s="206">
        <v>-10</v>
      </c>
      <c r="E4" s="186"/>
      <c r="F4" s="186"/>
      <c r="G4" s="186"/>
    </row>
    <row r="5" spans="2:49" ht="42.75" customHeight="1" x14ac:dyDescent="0.25">
      <c r="B5" s="977" t="s">
        <v>448</v>
      </c>
      <c r="C5" s="977"/>
      <c r="D5" s="977" t="s">
        <v>449</v>
      </c>
      <c r="E5" s="977"/>
      <c r="F5" s="977" t="s">
        <v>450</v>
      </c>
      <c r="G5" s="977"/>
      <c r="H5" s="6" t="s">
        <v>42</v>
      </c>
      <c r="I5" s="6"/>
    </row>
    <row r="6" spans="2:49" s="369" customFormat="1" ht="30.75" customHeight="1" x14ac:dyDescent="0.25">
      <c r="B6" s="966" t="s">
        <v>331</v>
      </c>
      <c r="C6" s="967" t="s">
        <v>451</v>
      </c>
      <c r="D6" s="967" t="s">
        <v>331</v>
      </c>
      <c r="E6" s="967" t="s">
        <v>451</v>
      </c>
      <c r="F6" s="967" t="s">
        <v>331</v>
      </c>
      <c r="G6" s="967" t="s">
        <v>451</v>
      </c>
      <c r="H6" s="981" t="s">
        <v>971</v>
      </c>
      <c r="I6" s="981"/>
      <c r="J6" s="981" t="s">
        <v>390</v>
      </c>
      <c r="K6" s="981"/>
      <c r="L6" s="982" t="s">
        <v>392</v>
      </c>
      <c r="M6" s="982"/>
      <c r="N6" s="982" t="s">
        <v>972</v>
      </c>
      <c r="O6" s="982" t="s">
        <v>768</v>
      </c>
      <c r="P6" s="978" t="s">
        <v>973</v>
      </c>
      <c r="Q6" s="989" t="s">
        <v>309</v>
      </c>
      <c r="R6" s="978" t="s">
        <v>1071</v>
      </c>
      <c r="S6" s="989" t="s">
        <v>309</v>
      </c>
    </row>
    <row r="7" spans="2:49" s="369" customFormat="1" ht="123" customHeight="1" x14ac:dyDescent="0.25">
      <c r="B7" s="966"/>
      <c r="C7" s="967"/>
      <c r="D7" s="967"/>
      <c r="E7" s="967"/>
      <c r="F7" s="967"/>
      <c r="G7" s="967"/>
      <c r="H7" s="981"/>
      <c r="I7" s="981"/>
      <c r="J7" s="981"/>
      <c r="K7" s="981"/>
      <c r="L7" s="982"/>
      <c r="M7" s="982"/>
      <c r="N7" s="982"/>
      <c r="O7" s="982"/>
      <c r="P7" s="978"/>
      <c r="Q7" s="989"/>
      <c r="R7" s="978"/>
      <c r="S7" s="989"/>
      <c r="V7" s="292" t="s">
        <v>772</v>
      </c>
      <c r="W7" s="292" t="s">
        <v>773</v>
      </c>
      <c r="X7" s="292" t="s">
        <v>774</v>
      </c>
      <c r="Y7" s="292" t="s">
        <v>775</v>
      </c>
      <c r="Z7" s="292" t="s">
        <v>776</v>
      </c>
      <c r="AA7" s="292" t="s">
        <v>777</v>
      </c>
      <c r="AB7" s="292" t="s">
        <v>778</v>
      </c>
      <c r="AC7" s="292" t="s">
        <v>779</v>
      </c>
      <c r="AD7" s="292" t="s">
        <v>780</v>
      </c>
      <c r="AE7" s="292" t="s">
        <v>781</v>
      </c>
      <c r="AF7" s="292" t="s">
        <v>782</v>
      </c>
      <c r="AG7" s="292" t="s">
        <v>783</v>
      </c>
      <c r="AH7" s="292" t="s">
        <v>784</v>
      </c>
      <c r="AI7" s="292" t="s">
        <v>785</v>
      </c>
      <c r="AJ7" s="292" t="s">
        <v>786</v>
      </c>
      <c r="AK7" s="292" t="s">
        <v>787</v>
      </c>
      <c r="AL7" s="292" t="s">
        <v>788</v>
      </c>
      <c r="AM7" s="292" t="s">
        <v>789</v>
      </c>
      <c r="AN7" s="292" t="s">
        <v>790</v>
      </c>
      <c r="AO7" s="292" t="s">
        <v>791</v>
      </c>
      <c r="AP7" s="292" t="s">
        <v>792</v>
      </c>
      <c r="AQ7" s="292" t="s">
        <v>793</v>
      </c>
    </row>
    <row r="8" spans="2:49" ht="15.75" customHeight="1" x14ac:dyDescent="0.25">
      <c r="B8" s="990" t="s">
        <v>977</v>
      </c>
      <c r="C8" s="990"/>
      <c r="D8" s="990"/>
      <c r="E8" s="990"/>
      <c r="F8" s="990"/>
      <c r="G8" s="990"/>
      <c r="H8" s="990"/>
      <c r="I8" s="990"/>
      <c r="J8" s="990"/>
      <c r="K8" s="990"/>
      <c r="L8" s="990"/>
      <c r="M8" s="990"/>
      <c r="N8" s="990"/>
      <c r="O8" s="990"/>
      <c r="P8" s="990"/>
      <c r="Q8" s="990"/>
      <c r="R8" s="990"/>
      <c r="S8" s="990"/>
    </row>
    <row r="9" spans="2:49" ht="15" customHeight="1" x14ac:dyDescent="0.25">
      <c r="B9" s="991" t="s">
        <v>978</v>
      </c>
      <c r="C9" s="991"/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991"/>
      <c r="S9" s="991"/>
      <c r="U9" s="992" t="s">
        <v>978</v>
      </c>
      <c r="V9" s="992"/>
      <c r="W9" s="992"/>
      <c r="X9" s="992"/>
      <c r="Y9" s="992"/>
      <c r="Z9" s="992"/>
      <c r="AA9" s="992"/>
      <c r="AB9" s="992"/>
      <c r="AC9" s="992"/>
      <c r="AD9" s="992"/>
      <c r="AE9" s="992"/>
      <c r="AF9" s="992"/>
      <c r="AG9" s="992"/>
      <c r="AH9" s="992"/>
      <c r="AI9" s="992"/>
      <c r="AJ9" s="992"/>
      <c r="AK9" s="992"/>
      <c r="AL9" s="992"/>
      <c r="AM9" s="992"/>
      <c r="AN9" s="992"/>
      <c r="AO9" s="992"/>
      <c r="AP9" s="992"/>
      <c r="AQ9" s="992"/>
      <c r="AR9" s="992"/>
      <c r="AS9" s="992"/>
      <c r="AT9" s="992"/>
      <c r="AU9" s="992"/>
      <c r="AV9" s="992"/>
    </row>
    <row r="10" spans="2:49" s="370" customFormat="1" ht="15.75" x14ac:dyDescent="0.25">
      <c r="B10" s="212">
        <f t="shared" ref="B10:B22" si="0">2*IF(AND($D$4&lt;=V10,$D$4&gt;=W10),X10+Y10*$D$4+Z10*40+AA10*$D$4*$D$4+AB10*$D$4*40+AC10*40*40+AD10*$D$4*$D$4*$D$4+AE10*40*$D$4*$D$4+AF10*$D$4*40*40+AG10*40*40*40,0)</f>
        <v>7.219848013710001</v>
      </c>
      <c r="C10" s="212">
        <f t="shared" ref="C10:C22" si="1">2*IF(AND($D$4&lt;=V10,$D$4&gt;=W10),AH10+AI10*$D$4+AJ10*40+AK10*$D$4*$D$4+AL10*$D$4*40+AM10*40*40+AN10*$D$4*$D$4*$D$4+AO10*40*$D$4*$D$4+AP10*$D$4*40*40+AQ10*40*40*40,0)</f>
        <v>3.1744994549979992</v>
      </c>
      <c r="D10" s="212">
        <f t="shared" ref="D10:D22" si="2">2*IF(AND($D$4&lt;=V10,$D$4&gt;=W10),X10+Y10*$D$4+Z10*45+AA10*$D$4*$D$4+AB10*$D$4*45+AC10*45*45+AD10*$D$4*$D$4*$D$4+AE10*45*$D$4*$D$4+AF10*$D$4*45*45+AG10*45*45*45,0)</f>
        <v>6.4482682928800008</v>
      </c>
      <c r="E10" s="212">
        <f t="shared" ref="E10:E22" si="3">2*IF(AND($D$4&lt;=V10,$D$4&gt;=W10),AH10+AI10*$D$4+AJ10*45+AK10*$D$4*$D$4+AL10*$D$4*45+AM10*45*45+AN10*$D$4*$D$4*$D$4+AO10*45*$D$4*$D$4+AP10*$D$4*45*45+AQ10*45*45*45,0)</f>
        <v>3.6437822773879995</v>
      </c>
      <c r="F10" s="212">
        <f t="shared" ref="F10:F22" si="4">2*IF(AND($D$4&lt;=V10,$D$4&gt;=W10),X10+Y10*$D$4+Z10*50+AA10*$D$4*$D$4+AB10*$D$4*50+AC10*50*50+AD10*$D$4*$D$4*$D$4+AE10*50*$D$4*$D$4+AF10*$D$4*50*50+AG10*50*50*50,0)</f>
        <v>5.6418583958499999</v>
      </c>
      <c r="G10" s="212">
        <f t="shared" ref="G10:G22" si="5">2*IF(AND($D$4&lt;=V10,$D$4&gt;=W10),AH10+AI10*$D$4+AJ10*50+AK10*$D$4*$D$4+AL10*$D$4*50+AM10*50*50+AN10*$D$4*$D$4*$D$4+AO10*50*$D$4*$D$4+AP10*$D$4*50*50+AQ10*50*50*50,0)</f>
        <v>4.2060676319779997</v>
      </c>
      <c r="H10" s="214" t="s">
        <v>458</v>
      </c>
      <c r="I10" s="215">
        <v>33200</v>
      </c>
      <c r="J10" s="214" t="s">
        <v>459</v>
      </c>
      <c r="K10" s="215">
        <v>33200</v>
      </c>
      <c r="L10" s="214" t="s">
        <v>410</v>
      </c>
      <c r="M10" s="216">
        <v>17600</v>
      </c>
      <c r="N10" s="215">
        <v>2800</v>
      </c>
      <c r="O10" s="215">
        <v>4900</v>
      </c>
      <c r="P10" s="371" t="s">
        <v>1072</v>
      </c>
      <c r="Q10" s="293" t="s">
        <v>312</v>
      </c>
      <c r="R10" s="371" t="s">
        <v>1073</v>
      </c>
      <c r="S10" s="293" t="s">
        <v>312</v>
      </c>
      <c r="U10" s="372" t="s">
        <v>1074</v>
      </c>
      <c r="V10" s="261">
        <v>0</v>
      </c>
      <c r="W10" s="261">
        <v>-20</v>
      </c>
      <c r="X10" s="373">
        <v>8.4688503478149997</v>
      </c>
      <c r="Y10" s="252">
        <v>0.30276026163399999</v>
      </c>
      <c r="Z10" s="374">
        <v>-4.9378198253000001E-2</v>
      </c>
      <c r="AA10" s="252">
        <v>4.071973211E-3</v>
      </c>
      <c r="AB10" s="252">
        <v>-2.1092268390000002E-3</v>
      </c>
      <c r="AC10" s="252">
        <v>-7.8439549699999998E-4</v>
      </c>
      <c r="AD10" s="252">
        <v>2.0085143999999999E-5</v>
      </c>
      <c r="AE10" s="252">
        <v>-3.069883E-5</v>
      </c>
      <c r="AF10" s="252">
        <v>-7.468402E-6</v>
      </c>
      <c r="AG10" s="252">
        <v>2.6771090000000002E-6</v>
      </c>
      <c r="AH10" s="252">
        <v>0.19304181680900001</v>
      </c>
      <c r="AI10" s="252">
        <v>-2.1826048883E-2</v>
      </c>
      <c r="AJ10" s="252">
        <v>4.4583146988999997E-2</v>
      </c>
      <c r="AK10" s="252">
        <v>4.9707389999999997E-6</v>
      </c>
      <c r="AL10" s="252">
        <v>1.1447667769999999E-3</v>
      </c>
      <c r="AM10" s="252">
        <v>-7.2678260300000001E-4</v>
      </c>
      <c r="AN10" s="252">
        <v>8.432772E-6</v>
      </c>
      <c r="AO10" s="252">
        <v>6.7203209999999998E-6</v>
      </c>
      <c r="AP10" s="252">
        <v>-1.8561180999999999E-5</v>
      </c>
      <c r="AQ10" s="252">
        <v>1.0897749E-5</v>
      </c>
      <c r="AR10" s="375"/>
      <c r="AS10" s="376"/>
      <c r="AT10" s="376"/>
      <c r="AU10" s="377"/>
      <c r="AV10" s="378"/>
      <c r="AW10" s="379"/>
    </row>
    <row r="11" spans="2:49" s="370" customFormat="1" ht="15.75" x14ac:dyDescent="0.25">
      <c r="B11" s="212">
        <f t="shared" si="0"/>
        <v>8.3104200143700027</v>
      </c>
      <c r="C11" s="212">
        <f t="shared" si="1"/>
        <v>3.7339394234059995</v>
      </c>
      <c r="D11" s="212">
        <f t="shared" si="2"/>
        <v>7.5801273292400024</v>
      </c>
      <c r="E11" s="212">
        <f t="shared" si="3"/>
        <v>4.193263209256</v>
      </c>
      <c r="F11" s="212">
        <f t="shared" si="4"/>
        <v>6.8297115961100037</v>
      </c>
      <c r="G11" s="212">
        <f t="shared" si="5"/>
        <v>4.708509247406</v>
      </c>
      <c r="H11" s="214" t="s">
        <v>458</v>
      </c>
      <c r="I11" s="215">
        <v>33200</v>
      </c>
      <c r="J11" s="214" t="s">
        <v>459</v>
      </c>
      <c r="K11" s="215">
        <v>33200</v>
      </c>
      <c r="L11" s="214" t="s">
        <v>410</v>
      </c>
      <c r="M11" s="216">
        <v>17600</v>
      </c>
      <c r="N11" s="215">
        <v>2800</v>
      </c>
      <c r="O11" s="215">
        <v>4900</v>
      </c>
      <c r="P11" s="371" t="s">
        <v>1075</v>
      </c>
      <c r="Q11" s="293" t="s">
        <v>312</v>
      </c>
      <c r="R11" s="371" t="s">
        <v>1076</v>
      </c>
      <c r="S11" s="293" t="s">
        <v>312</v>
      </c>
      <c r="U11" s="372" t="s">
        <v>1077</v>
      </c>
      <c r="V11" s="261">
        <v>0</v>
      </c>
      <c r="W11" s="261">
        <v>-20</v>
      </c>
      <c r="X11" s="252">
        <v>9.5683623894950003</v>
      </c>
      <c r="Y11" s="252">
        <v>0.33391543397899998</v>
      </c>
      <c r="Z11" s="252">
        <v>-7.0330954742999996E-2</v>
      </c>
      <c r="AA11" s="252">
        <v>4.5606380400000004E-3</v>
      </c>
      <c r="AB11" s="252">
        <v>-2.0540946529999998E-3</v>
      </c>
      <c r="AC11" s="252">
        <v>-3.8403941999999998E-4</v>
      </c>
      <c r="AD11" s="252">
        <v>2.2028329999999999E-5</v>
      </c>
      <c r="AE11" s="252">
        <v>-2.7115553E-5</v>
      </c>
      <c r="AF11" s="252">
        <v>-1.064254E-5</v>
      </c>
      <c r="AG11" s="252">
        <v>5.6580399999999995E-7</v>
      </c>
      <c r="AH11" s="252">
        <v>0.69867599000299996</v>
      </c>
      <c r="AI11" s="252">
        <v>-4.6713633999999999E-4</v>
      </c>
      <c r="AJ11" s="252">
        <v>2.0995260000000002E-2</v>
      </c>
      <c r="AK11" s="252">
        <v>2.7911102999999999E-5</v>
      </c>
      <c r="AL11" s="252">
        <v>2.5729747000000001E-5</v>
      </c>
      <c r="AM11" s="252">
        <v>4.6288353E-5</v>
      </c>
      <c r="AN11" s="252">
        <v>7.50874E-7</v>
      </c>
      <c r="AO11" s="252">
        <v>-9.6503999999999991E-7</v>
      </c>
      <c r="AP11" s="252">
        <v>-1.6602889999999999E-6</v>
      </c>
      <c r="AQ11" s="252">
        <v>3.6765279999999998E-6</v>
      </c>
      <c r="AR11" s="375"/>
      <c r="AS11" s="376"/>
      <c r="AT11" s="376"/>
      <c r="AU11" s="377"/>
      <c r="AV11" s="378"/>
      <c r="AW11" s="379"/>
    </row>
    <row r="12" spans="2:49" s="370" customFormat="1" ht="15.75" x14ac:dyDescent="0.25">
      <c r="B12" s="212">
        <f t="shared" si="0"/>
        <v>10.799101130024003</v>
      </c>
      <c r="C12" s="212">
        <f t="shared" si="1"/>
        <v>4.4654639521079993</v>
      </c>
      <c r="D12" s="212">
        <f t="shared" si="2"/>
        <v>9.8298642019140026</v>
      </c>
      <c r="E12" s="212">
        <f t="shared" si="3"/>
        <v>5.022726081417999</v>
      </c>
      <c r="F12" s="212">
        <f t="shared" si="4"/>
        <v>8.8260125751040004</v>
      </c>
      <c r="G12" s="212">
        <f t="shared" si="5"/>
        <v>5.6469474193279998</v>
      </c>
      <c r="H12" s="214" t="s">
        <v>407</v>
      </c>
      <c r="I12" s="215">
        <v>33800</v>
      </c>
      <c r="J12" s="214" t="s">
        <v>459</v>
      </c>
      <c r="K12" s="215">
        <v>33200</v>
      </c>
      <c r="L12" s="214" t="s">
        <v>410</v>
      </c>
      <c r="M12" s="216">
        <v>17600</v>
      </c>
      <c r="N12" s="215">
        <v>2800</v>
      </c>
      <c r="O12" s="215">
        <v>4900</v>
      </c>
      <c r="P12" s="371" t="s">
        <v>1078</v>
      </c>
      <c r="Q12" s="293" t="s">
        <v>312</v>
      </c>
      <c r="R12" s="371" t="s">
        <v>1079</v>
      </c>
      <c r="S12" s="293" t="s">
        <v>312</v>
      </c>
      <c r="U12" s="372" t="s">
        <v>1080</v>
      </c>
      <c r="V12" s="261">
        <v>0</v>
      </c>
      <c r="W12" s="261">
        <v>-20</v>
      </c>
      <c r="X12" s="252">
        <v>12.234485163722001</v>
      </c>
      <c r="Y12" s="252">
        <v>0.43282372643700001</v>
      </c>
      <c r="Z12" s="252">
        <v>-7.8390035265999997E-2</v>
      </c>
      <c r="AA12" s="252">
        <v>5.4489871549999996E-3</v>
      </c>
      <c r="AB12" s="252">
        <v>-2.9209733199999999E-3</v>
      </c>
      <c r="AC12" s="252">
        <v>-7.9565158200000004E-4</v>
      </c>
      <c r="AD12" s="252">
        <v>2.3605984E-5</v>
      </c>
      <c r="AE12" s="252">
        <v>-3.1358627000000002E-5</v>
      </c>
      <c r="AF12" s="252">
        <v>-1.1066499E-5</v>
      </c>
      <c r="AG12" s="252">
        <v>2.5099229999999999E-6</v>
      </c>
      <c r="AH12" s="252">
        <v>0.90976501465399995</v>
      </c>
      <c r="AI12" s="252">
        <v>4.0889401440000004E-3</v>
      </c>
      <c r="AJ12" s="252">
        <v>1.9299600601E-2</v>
      </c>
      <c r="AK12" s="252">
        <v>1.43856004E-4</v>
      </c>
      <c r="AL12" s="252">
        <v>-1.9393800199999999E-4</v>
      </c>
      <c r="AM12" s="252">
        <v>1.8411600599999999E-4</v>
      </c>
      <c r="AN12" s="252">
        <v>1.7356E-6</v>
      </c>
      <c r="AO12" s="252">
        <v>-4.1795299999999999E-6</v>
      </c>
      <c r="AP12" s="252">
        <v>5.6593199999999999E-7</v>
      </c>
      <c r="AQ12" s="252">
        <v>3.63804E-6</v>
      </c>
      <c r="AR12" s="375"/>
      <c r="AS12" s="376"/>
      <c r="AT12" s="376"/>
      <c r="AU12" s="377"/>
      <c r="AV12" s="378"/>
      <c r="AW12" s="379"/>
    </row>
    <row r="13" spans="2:49" s="370" customFormat="1" ht="15.75" x14ac:dyDescent="0.25">
      <c r="B13" s="212">
        <f t="shared" si="0"/>
        <v>12.470758570959998</v>
      </c>
      <c r="C13" s="212">
        <f t="shared" si="1"/>
        <v>5.2377033191160001</v>
      </c>
      <c r="D13" s="212">
        <f t="shared" si="2"/>
        <v>11.361176738589998</v>
      </c>
      <c r="E13" s="212">
        <f t="shared" si="3"/>
        <v>5.8825397208159984</v>
      </c>
      <c r="F13" s="212">
        <f t="shared" si="4"/>
        <v>10.224253993219996</v>
      </c>
      <c r="G13" s="212">
        <f t="shared" si="5"/>
        <v>6.6001057173159987</v>
      </c>
      <c r="H13" s="214" t="s">
        <v>407</v>
      </c>
      <c r="I13" s="215">
        <v>33800</v>
      </c>
      <c r="J13" s="214" t="s">
        <v>459</v>
      </c>
      <c r="K13" s="215">
        <v>33200</v>
      </c>
      <c r="L13" s="214" t="s">
        <v>410</v>
      </c>
      <c r="M13" s="216">
        <v>17600</v>
      </c>
      <c r="N13" s="215">
        <v>2800</v>
      </c>
      <c r="O13" s="215">
        <v>4900</v>
      </c>
      <c r="P13" s="371" t="s">
        <v>1081</v>
      </c>
      <c r="Q13" s="293" t="s">
        <v>312</v>
      </c>
      <c r="R13" s="371" t="s">
        <v>1082</v>
      </c>
      <c r="S13" s="293" t="s">
        <v>312</v>
      </c>
      <c r="U13" s="372" t="s">
        <v>535</v>
      </c>
      <c r="V13" s="261">
        <v>0</v>
      </c>
      <c r="W13" s="261">
        <v>-20</v>
      </c>
      <c r="X13" s="252">
        <v>14.7603650359</v>
      </c>
      <c r="Y13" s="252">
        <v>0.52350822427400001</v>
      </c>
      <c r="Z13" s="252">
        <v>-0.12767954166699999</v>
      </c>
      <c r="AA13" s="252">
        <v>6.8124093379999997E-3</v>
      </c>
      <c r="AB13" s="252">
        <v>-4.4503701479999998E-3</v>
      </c>
      <c r="AC13" s="252">
        <v>-2.6948446000000002E-4</v>
      </c>
      <c r="AD13" s="252">
        <v>3.6100945999999998E-5</v>
      </c>
      <c r="AE13" s="252">
        <v>-3.7932139999999998E-5</v>
      </c>
      <c r="AF13" s="252">
        <v>2.0645770000000001E-6</v>
      </c>
      <c r="AG13" s="252">
        <v>1.2386E-7</v>
      </c>
      <c r="AH13" s="252">
        <v>0.994822997998</v>
      </c>
      <c r="AI13" s="252">
        <v>-2.3266300600000001E-4</v>
      </c>
      <c r="AJ13" s="252">
        <v>2.6041500089999999E-2</v>
      </c>
      <c r="AK13" s="252">
        <v>3.5783101000000002E-5</v>
      </c>
      <c r="AL13" s="252">
        <v>-2.1316400000000001E-5</v>
      </c>
      <c r="AM13" s="252">
        <v>1.93122998E-4</v>
      </c>
      <c r="AN13" s="252">
        <v>8.7967899999999997E-7</v>
      </c>
      <c r="AO13" s="252">
        <v>-1.4470699999999999E-6</v>
      </c>
      <c r="AP13" s="252">
        <v>-1.0987200000000001E-6</v>
      </c>
      <c r="AQ13" s="252">
        <v>3.8754500000000003E-6</v>
      </c>
      <c r="AR13" s="375"/>
      <c r="AS13" s="376"/>
      <c r="AT13" s="376"/>
      <c r="AU13" s="377"/>
      <c r="AV13" s="378"/>
      <c r="AW13" s="379"/>
    </row>
    <row r="14" spans="2:49" s="370" customFormat="1" ht="15.75" x14ac:dyDescent="0.25">
      <c r="B14" s="212">
        <f t="shared" si="0"/>
        <v>14.072810289211995</v>
      </c>
      <c r="C14" s="212">
        <f t="shared" si="1"/>
        <v>5.8415862711820008</v>
      </c>
      <c r="D14" s="212">
        <f t="shared" si="2"/>
        <v>12.876483537401993</v>
      </c>
      <c r="E14" s="212">
        <f t="shared" si="3"/>
        <v>6.5804934506319999</v>
      </c>
      <c r="F14" s="212">
        <f t="shared" si="4"/>
        <v>11.640814420291996</v>
      </c>
      <c r="G14" s="212">
        <f t="shared" si="5"/>
        <v>7.4027283265819985</v>
      </c>
      <c r="H14" s="214" t="s">
        <v>416</v>
      </c>
      <c r="I14" s="216">
        <v>62000</v>
      </c>
      <c r="J14" s="214" t="s">
        <v>408</v>
      </c>
      <c r="K14" s="215">
        <v>33800</v>
      </c>
      <c r="L14" s="214" t="s">
        <v>559</v>
      </c>
      <c r="M14" s="216">
        <v>21000</v>
      </c>
      <c r="N14" s="215">
        <v>2800</v>
      </c>
      <c r="O14" s="215">
        <v>4900</v>
      </c>
      <c r="P14" s="371" t="s">
        <v>1083</v>
      </c>
      <c r="Q14" s="293" t="s">
        <v>312</v>
      </c>
      <c r="R14" s="371" t="s">
        <v>1084</v>
      </c>
      <c r="S14" s="293" t="s">
        <v>312</v>
      </c>
      <c r="U14" s="372" t="s">
        <v>539</v>
      </c>
      <c r="V14" s="261">
        <v>0</v>
      </c>
      <c r="W14" s="261">
        <v>-20</v>
      </c>
      <c r="X14" s="252">
        <v>16.230953426195999</v>
      </c>
      <c r="Y14" s="252">
        <v>0.549111705565</v>
      </c>
      <c r="Z14" s="252">
        <v>-0.14387886110600001</v>
      </c>
      <c r="AA14" s="252">
        <v>6.485832419E-3</v>
      </c>
      <c r="AB14" s="252">
        <v>-4.4585652480000001E-3</v>
      </c>
      <c r="AC14" s="252">
        <v>-2.2519027999999999E-5</v>
      </c>
      <c r="AD14" s="252">
        <v>2.7759285999999999E-5</v>
      </c>
      <c r="AE14" s="252">
        <v>-3.5097898000000003E-5</v>
      </c>
      <c r="AF14" s="252">
        <v>2.3849999999999998E-8</v>
      </c>
      <c r="AG14" s="252">
        <v>-2.7456750000000002E-6</v>
      </c>
      <c r="AH14" s="252">
        <v>1.038955425131</v>
      </c>
      <c r="AI14" s="252">
        <v>-4.6062197660000003E-3</v>
      </c>
      <c r="AJ14" s="252">
        <v>3.1568324299999999E-2</v>
      </c>
      <c r="AK14" s="252">
        <v>-2.5849952999999998E-4</v>
      </c>
      <c r="AL14" s="252">
        <v>1.5656416799999999E-4</v>
      </c>
      <c r="AM14" s="252">
        <v>2.0987872499999999E-4</v>
      </c>
      <c r="AN14" s="252">
        <v>-2.642365E-6</v>
      </c>
      <c r="AO14" s="252">
        <v>1.6705069999999999E-6</v>
      </c>
      <c r="AP14" s="252">
        <v>-1.851886E-6</v>
      </c>
      <c r="AQ14" s="252">
        <v>4.4805879999999996E-6</v>
      </c>
      <c r="AR14" s="375"/>
      <c r="AS14" s="376"/>
      <c r="AT14" s="376"/>
      <c r="AU14" s="377"/>
      <c r="AV14" s="378"/>
      <c r="AW14" s="379"/>
    </row>
    <row r="15" spans="2:49" s="370" customFormat="1" ht="15.75" x14ac:dyDescent="0.25">
      <c r="B15" s="212">
        <f t="shared" si="0"/>
        <v>18.257435999357998</v>
      </c>
      <c r="C15" s="212">
        <f t="shared" si="1"/>
        <v>7.5265130389979999</v>
      </c>
      <c r="D15" s="212">
        <f t="shared" si="2"/>
        <v>16.614013602238003</v>
      </c>
      <c r="E15" s="212">
        <f t="shared" si="3"/>
        <v>8.4058391323980022</v>
      </c>
      <c r="F15" s="212">
        <f t="shared" si="4"/>
        <v>14.939022524518002</v>
      </c>
      <c r="G15" s="212">
        <f t="shared" si="5"/>
        <v>9.3637208763980002</v>
      </c>
      <c r="H15" s="214" t="s">
        <v>416</v>
      </c>
      <c r="I15" s="216">
        <v>62000</v>
      </c>
      <c r="J15" s="214" t="s">
        <v>408</v>
      </c>
      <c r="K15" s="215">
        <v>33800</v>
      </c>
      <c r="L15" s="214" t="s">
        <v>559</v>
      </c>
      <c r="M15" s="216">
        <v>21000</v>
      </c>
      <c r="N15" s="215">
        <v>2800</v>
      </c>
      <c r="O15" s="215">
        <v>4900</v>
      </c>
      <c r="P15" s="371" t="s">
        <v>1085</v>
      </c>
      <c r="Q15" s="293" t="s">
        <v>312</v>
      </c>
      <c r="R15" s="371" t="s">
        <v>1086</v>
      </c>
      <c r="S15" s="293" t="s">
        <v>312</v>
      </c>
      <c r="U15" s="372" t="s">
        <v>544</v>
      </c>
      <c r="V15" s="261">
        <v>0</v>
      </c>
      <c r="W15" s="261">
        <v>-20</v>
      </c>
      <c r="X15" s="252">
        <v>21.380346519509001</v>
      </c>
      <c r="Y15" s="252">
        <v>0.73411294155499995</v>
      </c>
      <c r="Z15" s="252">
        <v>-0.17060294734199999</v>
      </c>
      <c r="AA15" s="252">
        <v>8.8650647039999995E-3</v>
      </c>
      <c r="AB15" s="252">
        <v>-5.3865173539999998E-3</v>
      </c>
      <c r="AC15" s="252">
        <v>-7.5748278599999997E-4</v>
      </c>
      <c r="AD15" s="252">
        <v>4.1169757000000003E-5</v>
      </c>
      <c r="AE15" s="252">
        <v>-3.9912430000000003E-5</v>
      </c>
      <c r="AF15" s="252">
        <v>-6.7369699999999996E-6</v>
      </c>
      <c r="AG15" s="252">
        <v>2.7735280000000001E-6</v>
      </c>
      <c r="AH15" s="252">
        <v>1.2204999999990001</v>
      </c>
      <c r="AI15" s="252">
        <v>-1.232830048E-2</v>
      </c>
      <c r="AJ15" s="252">
        <v>4.6218399049999997E-2</v>
      </c>
      <c r="AK15" s="252">
        <v>-2.0810300100000001E-4</v>
      </c>
      <c r="AL15" s="252">
        <v>2.54996002E-4</v>
      </c>
      <c r="AM15" s="252">
        <v>2.6906600600000002E-4</v>
      </c>
      <c r="AN15" s="252">
        <v>-9.6075199999999992E-7</v>
      </c>
      <c r="AO15" s="252">
        <v>7.9905299999999998E-7</v>
      </c>
      <c r="AP15" s="252">
        <v>-1.2459899999999999E-6</v>
      </c>
      <c r="AQ15" s="252">
        <v>3.7335599999999999E-6</v>
      </c>
      <c r="AR15" s="375"/>
      <c r="AS15" s="376"/>
      <c r="AT15" s="376"/>
      <c r="AU15" s="377"/>
      <c r="AV15" s="378"/>
      <c r="AW15" s="379"/>
    </row>
    <row r="16" spans="2:49" s="370" customFormat="1" ht="15.75" x14ac:dyDescent="0.25">
      <c r="B16" s="212">
        <f t="shared" si="0"/>
        <v>21.499509902025995</v>
      </c>
      <c r="C16" s="212">
        <f t="shared" si="1"/>
        <v>8.5974648444439996</v>
      </c>
      <c r="D16" s="212">
        <f t="shared" si="2"/>
        <v>19.555648621815994</v>
      </c>
      <c r="E16" s="212">
        <f t="shared" si="3"/>
        <v>9.6143723684040019</v>
      </c>
      <c r="F16" s="212">
        <f t="shared" si="4"/>
        <v>17.598322605505995</v>
      </c>
      <c r="G16" s="212">
        <f t="shared" si="5"/>
        <v>10.716318621164</v>
      </c>
      <c r="H16" s="214" t="s">
        <v>416</v>
      </c>
      <c r="I16" s="216">
        <v>62000</v>
      </c>
      <c r="J16" s="214" t="s">
        <v>408</v>
      </c>
      <c r="K16" s="215">
        <v>33800</v>
      </c>
      <c r="L16" s="214" t="s">
        <v>559</v>
      </c>
      <c r="M16" s="216">
        <v>21000</v>
      </c>
      <c r="N16" s="215">
        <v>2800</v>
      </c>
      <c r="O16" s="215">
        <v>4900</v>
      </c>
      <c r="P16" s="371" t="s">
        <v>1087</v>
      </c>
      <c r="Q16" s="293" t="s">
        <v>312</v>
      </c>
      <c r="R16" s="371" t="s">
        <v>1088</v>
      </c>
      <c r="S16" s="293" t="s">
        <v>312</v>
      </c>
      <c r="U16" s="372" t="s">
        <v>549</v>
      </c>
      <c r="V16" s="261">
        <v>0</v>
      </c>
      <c r="W16" s="261">
        <v>-20</v>
      </c>
      <c r="X16" s="252">
        <v>25.880435250552999</v>
      </c>
      <c r="Y16" s="252">
        <v>0.88795518505000004</v>
      </c>
      <c r="Z16" s="252">
        <v>-0.231202067756</v>
      </c>
      <c r="AA16" s="252">
        <v>1.057389146E-2</v>
      </c>
      <c r="AB16" s="252">
        <v>-7.189346242E-3</v>
      </c>
      <c r="AC16" s="252">
        <v>-5.7698663100000001E-4</v>
      </c>
      <c r="AD16" s="252">
        <v>4.7592863999999998E-5</v>
      </c>
      <c r="AE16" s="252">
        <v>-5.3376237E-5</v>
      </c>
      <c r="AF16" s="252">
        <v>-3.4106559999999999E-6</v>
      </c>
      <c r="AG16" s="252">
        <v>3.023946E-6</v>
      </c>
      <c r="AH16" s="252">
        <v>1.5334000244120001</v>
      </c>
      <c r="AI16" s="252">
        <v>-2.4897600700000001E-4</v>
      </c>
      <c r="AJ16" s="252">
        <v>4.1129901885999999E-2</v>
      </c>
      <c r="AK16" s="252">
        <v>1.4915700300000001E-4</v>
      </c>
      <c r="AL16" s="252">
        <v>-3.30686003E-4</v>
      </c>
      <c r="AM16" s="252">
        <v>5.7064598800000001E-4</v>
      </c>
      <c r="AN16" s="252">
        <v>2.4842400000000001E-6</v>
      </c>
      <c r="AO16" s="252">
        <v>-6.7845E-6</v>
      </c>
      <c r="AP16" s="252">
        <v>4.0476E-6</v>
      </c>
      <c r="AQ16" s="252">
        <v>2.3719800000000002E-6</v>
      </c>
      <c r="AR16" s="375"/>
      <c r="AS16" s="376"/>
      <c r="AT16" s="376"/>
      <c r="AU16" s="377"/>
      <c r="AV16" s="378"/>
      <c r="AW16" s="379"/>
    </row>
    <row r="17" spans="2:49" s="370" customFormat="1" ht="15.75" x14ac:dyDescent="0.25">
      <c r="B17" s="212">
        <f t="shared" si="0"/>
        <v>24.871983205099994</v>
      </c>
      <c r="C17" s="212">
        <f t="shared" si="1"/>
        <v>9.8127303562480002</v>
      </c>
      <c r="D17" s="212">
        <f t="shared" si="2"/>
        <v>22.666845683989997</v>
      </c>
      <c r="E17" s="212">
        <f t="shared" si="3"/>
        <v>11.038185365187999</v>
      </c>
      <c r="F17" s="212">
        <f t="shared" si="4"/>
        <v>20.372819014380003</v>
      </c>
      <c r="G17" s="212">
        <f t="shared" si="5"/>
        <v>12.418950235928</v>
      </c>
      <c r="H17" s="214" t="s">
        <v>416</v>
      </c>
      <c r="I17" s="216">
        <v>62000</v>
      </c>
      <c r="J17" s="214" t="s">
        <v>417</v>
      </c>
      <c r="K17" s="215">
        <v>51800</v>
      </c>
      <c r="L17" s="214" t="s">
        <v>419</v>
      </c>
      <c r="M17" s="216">
        <v>25200</v>
      </c>
      <c r="N17" s="215">
        <v>2800</v>
      </c>
      <c r="O17" s="215">
        <v>4900</v>
      </c>
      <c r="P17" s="371" t="s">
        <v>1089</v>
      </c>
      <c r="Q17" s="293" t="s">
        <v>312</v>
      </c>
      <c r="R17" s="371" t="s">
        <v>1090</v>
      </c>
      <c r="S17" s="293" t="s">
        <v>312</v>
      </c>
      <c r="U17" s="380" t="s">
        <v>553</v>
      </c>
      <c r="V17" s="261">
        <v>0</v>
      </c>
      <c r="W17" s="261">
        <v>-20</v>
      </c>
      <c r="X17" s="252">
        <v>28.308500795819999</v>
      </c>
      <c r="Y17" s="252">
        <v>1.0065770836729999</v>
      </c>
      <c r="Z17" s="252">
        <v>-0.198330675446</v>
      </c>
      <c r="AA17" s="252">
        <v>1.3106805919E-2</v>
      </c>
      <c r="AB17" s="252">
        <v>-7.2397020860000003E-3</v>
      </c>
      <c r="AC17" s="252">
        <v>-1.3276657450000001E-3</v>
      </c>
      <c r="AD17" s="252">
        <v>6.3624817000000001E-5</v>
      </c>
      <c r="AE17" s="252">
        <v>-7.8149297000000006E-5</v>
      </c>
      <c r="AF17" s="252">
        <v>-1.8864733999999999E-5</v>
      </c>
      <c r="AG17" s="252">
        <v>1.8527920000000001E-6</v>
      </c>
      <c r="AH17" s="252">
        <v>1.9624760435540001</v>
      </c>
      <c r="AI17" s="252">
        <v>4.087357279E-3</v>
      </c>
      <c r="AJ17" s="252">
        <v>4.7166187983999998E-2</v>
      </c>
      <c r="AK17" s="252">
        <v>8.1343729999999994E-5</v>
      </c>
      <c r="AL17" s="252">
        <v>-2.5333491799999999E-4</v>
      </c>
      <c r="AM17" s="252">
        <v>2.4427167800000001E-4</v>
      </c>
      <c r="AN17" s="252">
        <v>9.1309000000000001E-8</v>
      </c>
      <c r="AO17" s="252">
        <v>-6.5201240000000003E-6</v>
      </c>
      <c r="AP17" s="252">
        <v>-3.11126E-7</v>
      </c>
      <c r="AQ17" s="252">
        <v>9.6719680000000007E-6</v>
      </c>
      <c r="AR17" s="375"/>
      <c r="AS17" s="376"/>
      <c r="AT17" s="376"/>
      <c r="AU17" s="377"/>
      <c r="AV17" s="378"/>
      <c r="AW17" s="379"/>
    </row>
    <row r="18" spans="2:49" s="370" customFormat="1" ht="15.75" x14ac:dyDescent="0.25">
      <c r="B18" s="212">
        <f t="shared" si="0"/>
        <v>28.083561324698</v>
      </c>
      <c r="C18" s="212">
        <f t="shared" si="1"/>
        <v>10.734951256200002</v>
      </c>
      <c r="D18" s="212">
        <f t="shared" si="2"/>
        <v>25.724016345797999</v>
      </c>
      <c r="E18" s="212">
        <f t="shared" si="3"/>
        <v>11.722170124460002</v>
      </c>
      <c r="F18" s="212">
        <f t="shared" si="4"/>
        <v>23.261664867998</v>
      </c>
      <c r="G18" s="212">
        <f t="shared" si="5"/>
        <v>12.792984653319998</v>
      </c>
      <c r="H18" s="214" t="s">
        <v>416</v>
      </c>
      <c r="I18" s="216">
        <v>62000</v>
      </c>
      <c r="J18" s="214" t="s">
        <v>417</v>
      </c>
      <c r="K18" s="215">
        <v>51800</v>
      </c>
      <c r="L18" s="214" t="s">
        <v>419</v>
      </c>
      <c r="M18" s="216">
        <v>25200</v>
      </c>
      <c r="N18" s="215">
        <v>2800</v>
      </c>
      <c r="O18" s="215">
        <v>4900</v>
      </c>
      <c r="P18" s="371" t="s">
        <v>1091</v>
      </c>
      <c r="Q18" s="293" t="s">
        <v>312</v>
      </c>
      <c r="R18" s="371" t="s">
        <v>1092</v>
      </c>
      <c r="S18" s="293" t="s">
        <v>312</v>
      </c>
      <c r="U18" s="380" t="s">
        <v>558</v>
      </c>
      <c r="V18" s="261">
        <v>0</v>
      </c>
      <c r="W18" s="261">
        <v>-20</v>
      </c>
      <c r="X18" s="252">
        <v>30.016113759328999</v>
      </c>
      <c r="Y18" s="252">
        <v>1.049988669158</v>
      </c>
      <c r="Z18" s="252">
        <v>-0.14610488796500001</v>
      </c>
      <c r="AA18" s="252">
        <v>1.3539451330000001E-2</v>
      </c>
      <c r="AB18" s="252">
        <v>-6.0072171539999998E-3</v>
      </c>
      <c r="AC18" s="252">
        <v>-2.6394256689999999E-3</v>
      </c>
      <c r="AD18" s="252">
        <v>6.6777403000000004E-5</v>
      </c>
      <c r="AE18" s="252">
        <v>-7.0074214000000006E-5</v>
      </c>
      <c r="AF18" s="252">
        <v>-3.7228748000000003E-5</v>
      </c>
      <c r="AG18" s="252">
        <v>9.1783199999999996E-6</v>
      </c>
      <c r="AH18" s="252">
        <v>2.56803405443</v>
      </c>
      <c r="AI18" s="252">
        <v>6.5032855170000002E-3</v>
      </c>
      <c r="AJ18" s="252">
        <v>6.1619441916000002E-2</v>
      </c>
      <c r="AK18" s="252">
        <v>-2.3808786399999999E-4</v>
      </c>
      <c r="AL18" s="252">
        <v>3.4050029999999998E-4</v>
      </c>
      <c r="AM18" s="252">
        <v>2.1308762600000001E-4</v>
      </c>
      <c r="AN18" s="252">
        <v>1.4222699999999999E-7</v>
      </c>
      <c r="AO18" s="252">
        <v>-6.839219E-6</v>
      </c>
      <c r="AP18" s="252">
        <v>4.3538809999999996E-6</v>
      </c>
      <c r="AQ18" s="252">
        <v>4.9363539999999999E-6</v>
      </c>
      <c r="AR18" s="375"/>
      <c r="AS18" s="376"/>
      <c r="AT18" s="376"/>
      <c r="AU18" s="377"/>
      <c r="AV18" s="378"/>
      <c r="AW18" s="379"/>
    </row>
    <row r="19" spans="2:49" s="370" customFormat="1" ht="15.75" x14ac:dyDescent="0.25">
      <c r="B19" s="212">
        <f t="shared" si="0"/>
        <v>32.962656988287996</v>
      </c>
      <c r="C19" s="212">
        <f t="shared" si="1"/>
        <v>12.588948226803998</v>
      </c>
      <c r="D19" s="212">
        <f t="shared" si="2"/>
        <v>30.114562703057999</v>
      </c>
      <c r="E19" s="212">
        <f t="shared" si="3"/>
        <v>14.016248054403999</v>
      </c>
      <c r="F19" s="212">
        <f t="shared" si="4"/>
        <v>27.150191699728005</v>
      </c>
      <c r="G19" s="212">
        <f t="shared" si="5"/>
        <v>15.647910660603999</v>
      </c>
      <c r="H19" s="214" t="s">
        <v>416</v>
      </c>
      <c r="I19" s="216">
        <v>62000</v>
      </c>
      <c r="J19" s="214" t="s">
        <v>417</v>
      </c>
      <c r="K19" s="215">
        <v>51800</v>
      </c>
      <c r="L19" s="214" t="s">
        <v>822</v>
      </c>
      <c r="M19" s="216">
        <v>29600</v>
      </c>
      <c r="N19" s="215">
        <v>2800</v>
      </c>
      <c r="O19" s="215">
        <v>4900</v>
      </c>
      <c r="P19" s="381" t="s">
        <v>1093</v>
      </c>
      <c r="Q19" s="293" t="s">
        <v>312</v>
      </c>
      <c r="R19" s="371" t="s">
        <v>1094</v>
      </c>
      <c r="S19" s="293" t="s">
        <v>312</v>
      </c>
      <c r="U19" s="380" t="s">
        <v>564</v>
      </c>
      <c r="V19" s="261">
        <v>0</v>
      </c>
      <c r="W19" s="261">
        <v>-20</v>
      </c>
      <c r="X19" s="252">
        <v>38.935226525424</v>
      </c>
      <c r="Y19" s="252">
        <v>1.4217519960160001</v>
      </c>
      <c r="Z19" s="252">
        <v>-0.360223622538</v>
      </c>
      <c r="AA19" s="252">
        <v>1.962399351E-2</v>
      </c>
      <c r="AB19" s="252">
        <v>-1.3638516285000001E-2</v>
      </c>
      <c r="AC19" s="252">
        <v>1.7838250400000001E-4</v>
      </c>
      <c r="AD19" s="252">
        <v>9.9534376999999997E-5</v>
      </c>
      <c r="AE19" s="252">
        <v>-1.5903239799999999E-4</v>
      </c>
      <c r="AF19" s="252">
        <v>1.4137943999999999E-5</v>
      </c>
      <c r="AG19" s="252">
        <v>-8.8871869999999997E-6</v>
      </c>
      <c r="AH19" s="252">
        <v>3.2175173290019998</v>
      </c>
      <c r="AI19" s="252">
        <v>3.8620973580000002E-2</v>
      </c>
      <c r="AJ19" s="252">
        <v>5.8159881150000002E-2</v>
      </c>
      <c r="AK19" s="252">
        <v>7.6077530599999996E-4</v>
      </c>
      <c r="AL19" s="252">
        <v>-3.5751798499999998E-4</v>
      </c>
      <c r="AM19" s="252">
        <v>-5.7650839E-5</v>
      </c>
      <c r="AN19" s="252">
        <v>3.3500760000000001E-6</v>
      </c>
      <c r="AO19" s="252">
        <v>-1.3066944000000001E-5</v>
      </c>
      <c r="AP19" s="252">
        <v>-6.1623969999999998E-6</v>
      </c>
      <c r="AQ19" s="252">
        <v>1.5108552999999999E-5</v>
      </c>
      <c r="AR19" s="375"/>
      <c r="AS19" s="376"/>
      <c r="AT19" s="376"/>
      <c r="AU19" s="377"/>
      <c r="AV19" s="378"/>
      <c r="AW19" s="379"/>
    </row>
    <row r="20" spans="2:49" s="370" customFormat="1" ht="15.75" x14ac:dyDescent="0.25">
      <c r="B20" s="212">
        <f t="shared" si="0"/>
        <v>38.544361433527996</v>
      </c>
      <c r="C20" s="212">
        <f t="shared" si="1"/>
        <v>14.762545136647997</v>
      </c>
      <c r="D20" s="212">
        <f t="shared" si="2"/>
        <v>35.289016176728005</v>
      </c>
      <c r="E20" s="212">
        <f t="shared" si="3"/>
        <v>16.412311668478001</v>
      </c>
      <c r="F20" s="212">
        <f t="shared" si="4"/>
        <v>31.839135170828001</v>
      </c>
      <c r="G20" s="212">
        <f t="shared" si="5"/>
        <v>18.292551612507999</v>
      </c>
      <c r="H20" s="214" t="s">
        <v>935</v>
      </c>
      <c r="I20" s="216">
        <v>108200</v>
      </c>
      <c r="J20" s="214" t="s">
        <v>417</v>
      </c>
      <c r="K20" s="215">
        <v>51800</v>
      </c>
      <c r="L20" s="214" t="s">
        <v>822</v>
      </c>
      <c r="M20" s="216">
        <v>29600</v>
      </c>
      <c r="N20" s="215">
        <v>2800</v>
      </c>
      <c r="O20" s="215">
        <v>4900</v>
      </c>
      <c r="P20" s="371" t="s">
        <v>1095</v>
      </c>
      <c r="Q20" s="293" t="s">
        <v>312</v>
      </c>
      <c r="R20" s="371" t="s">
        <v>1096</v>
      </c>
      <c r="S20" s="293" t="s">
        <v>312</v>
      </c>
      <c r="U20" s="372" t="s">
        <v>569</v>
      </c>
      <c r="V20" s="261">
        <v>0</v>
      </c>
      <c r="W20" s="261">
        <v>-20</v>
      </c>
      <c r="X20" s="252">
        <v>44.036466609013999</v>
      </c>
      <c r="Y20" s="252">
        <v>1.572539113325</v>
      </c>
      <c r="Z20" s="252">
        <v>-0.374683648235</v>
      </c>
      <c r="AA20" s="252">
        <v>2.1227235354E-2</v>
      </c>
      <c r="AB20" s="252">
        <v>-1.2720574234E-2</v>
      </c>
      <c r="AC20" s="252">
        <v>3.11807024E-4</v>
      </c>
      <c r="AD20" s="252">
        <v>8.7292841000000004E-5</v>
      </c>
      <c r="AE20" s="252">
        <v>-1.7204087000000001E-4</v>
      </c>
      <c r="AF20" s="252">
        <v>-7.4717349999999999E-6</v>
      </c>
      <c r="AG20" s="252">
        <v>-1.7273199E-5</v>
      </c>
      <c r="AH20" s="252">
        <v>3.283642087254</v>
      </c>
      <c r="AI20" s="252">
        <v>-1.4371042424999999E-2</v>
      </c>
      <c r="AJ20" s="252">
        <v>9.1442174293E-2</v>
      </c>
      <c r="AK20" s="252">
        <v>-1.0795218390000001E-3</v>
      </c>
      <c r="AL20" s="252">
        <v>1.670557708E-3</v>
      </c>
      <c r="AM20" s="252">
        <v>-3.32709078E-4</v>
      </c>
      <c r="AN20" s="252">
        <v>-1.2226253E-5</v>
      </c>
      <c r="AO20" s="252">
        <v>1.8327972000000001E-5</v>
      </c>
      <c r="AP20" s="252">
        <v>-2.3879128E-5</v>
      </c>
      <c r="AQ20" s="252">
        <v>1.7767792000000001E-5</v>
      </c>
      <c r="AR20" s="375"/>
      <c r="AS20" s="376"/>
      <c r="AT20" s="376"/>
      <c r="AU20" s="377"/>
      <c r="AV20" s="378"/>
      <c r="AW20" s="379"/>
    </row>
    <row r="21" spans="2:49" s="370" customFormat="1" ht="15.75" x14ac:dyDescent="0.25">
      <c r="B21" s="212">
        <f t="shared" si="0"/>
        <v>48.03309294798202</v>
      </c>
      <c r="C21" s="212">
        <f t="shared" si="1"/>
        <v>18.641295456869997</v>
      </c>
      <c r="D21" s="212">
        <f t="shared" si="2"/>
        <v>43.639369854131999</v>
      </c>
      <c r="E21" s="212">
        <f t="shared" si="3"/>
        <v>20.855547650920002</v>
      </c>
      <c r="F21" s="212">
        <f t="shared" si="4"/>
        <v>38.745809519682012</v>
      </c>
      <c r="G21" s="212">
        <f t="shared" si="5"/>
        <v>23.394210052769999</v>
      </c>
      <c r="H21" s="214" t="s">
        <v>935</v>
      </c>
      <c r="I21" s="216">
        <v>108200</v>
      </c>
      <c r="J21" s="214" t="s">
        <v>820</v>
      </c>
      <c r="K21" s="216">
        <v>62000</v>
      </c>
      <c r="L21" s="214" t="s">
        <v>822</v>
      </c>
      <c r="M21" s="216">
        <v>29600</v>
      </c>
      <c r="N21" s="215">
        <v>2800</v>
      </c>
      <c r="O21" s="215">
        <v>4900</v>
      </c>
      <c r="P21" s="371" t="s">
        <v>1097</v>
      </c>
      <c r="Q21" s="293" t="s">
        <v>312</v>
      </c>
      <c r="R21" s="371" t="s">
        <v>1098</v>
      </c>
      <c r="S21" s="293" t="s">
        <v>312</v>
      </c>
      <c r="U21" s="372" t="s">
        <v>577</v>
      </c>
      <c r="V21" s="261">
        <v>0</v>
      </c>
      <c r="W21" s="261">
        <v>-20</v>
      </c>
      <c r="X21" s="252">
        <v>57.550608003911002</v>
      </c>
      <c r="Y21" s="252">
        <v>2.2237852810119998</v>
      </c>
      <c r="Z21" s="252">
        <v>-0.67999893613499995</v>
      </c>
      <c r="AA21" s="252">
        <v>3.5655245228000003E-2</v>
      </c>
      <c r="AB21" s="252">
        <v>-3.0070168915999999E-2</v>
      </c>
      <c r="AC21" s="252">
        <v>5.7371125940000002E-3</v>
      </c>
      <c r="AD21" s="252">
        <v>2.38571958E-4</v>
      </c>
      <c r="AE21" s="252">
        <v>-4.1594545699999999E-4</v>
      </c>
      <c r="AF21" s="252">
        <v>1.6674761400000001E-4</v>
      </c>
      <c r="AG21" s="252">
        <v>-6.7170436000000002E-5</v>
      </c>
      <c r="AH21" s="252">
        <v>4.4504289171150004</v>
      </c>
      <c r="AI21" s="252">
        <v>9.0488981079999992E-3</v>
      </c>
      <c r="AJ21" s="252">
        <v>9.3474904654999996E-2</v>
      </c>
      <c r="AK21" s="252">
        <v>-1.3363536039999999E-3</v>
      </c>
      <c r="AL21" s="252">
        <v>1.255582683E-3</v>
      </c>
      <c r="AM21" s="252">
        <v>-8.7839917000000006E-5</v>
      </c>
      <c r="AN21" s="252">
        <v>-2.4168486999999999E-5</v>
      </c>
      <c r="AO21" s="252">
        <v>2.7344123000000001E-5</v>
      </c>
      <c r="AP21" s="252">
        <v>-2.5311755000000001E-5</v>
      </c>
      <c r="AQ21" s="252">
        <v>2.2806107000000001E-5</v>
      </c>
      <c r="AR21" s="375"/>
      <c r="AS21" s="376"/>
      <c r="AT21" s="376"/>
      <c r="AU21" s="377"/>
      <c r="AV21" s="378"/>
      <c r="AW21" s="379"/>
    </row>
    <row r="22" spans="2:49" s="370" customFormat="1" ht="15.75" x14ac:dyDescent="0.25">
      <c r="B22" s="212">
        <f t="shared" si="0"/>
        <v>56.413559573939992</v>
      </c>
      <c r="C22" s="212">
        <f t="shared" si="1"/>
        <v>22.686581481992</v>
      </c>
      <c r="D22" s="212">
        <f t="shared" si="2"/>
        <v>51.023980690649999</v>
      </c>
      <c r="E22" s="212">
        <f t="shared" si="3"/>
        <v>25.332352885532</v>
      </c>
      <c r="F22" s="212">
        <f t="shared" si="4"/>
        <v>45.220619188560001</v>
      </c>
      <c r="G22" s="212">
        <f t="shared" si="5"/>
        <v>28.374211088471998</v>
      </c>
      <c r="H22" s="214" t="s">
        <v>830</v>
      </c>
      <c r="I22" s="216">
        <v>117100</v>
      </c>
      <c r="J22" s="214" t="s">
        <v>820</v>
      </c>
      <c r="K22" s="216">
        <v>62000</v>
      </c>
      <c r="L22" s="214" t="s">
        <v>822</v>
      </c>
      <c r="M22" s="216">
        <v>29600</v>
      </c>
      <c r="N22" s="215">
        <v>2800</v>
      </c>
      <c r="O22" s="215">
        <v>4900</v>
      </c>
      <c r="P22" s="371" t="s">
        <v>1099</v>
      </c>
      <c r="Q22" s="293" t="s">
        <v>312</v>
      </c>
      <c r="R22" s="371" t="s">
        <v>1100</v>
      </c>
      <c r="S22" s="293" t="s">
        <v>312</v>
      </c>
      <c r="U22" s="372" t="s">
        <v>581</v>
      </c>
      <c r="V22" s="261">
        <v>0</v>
      </c>
      <c r="W22" s="261">
        <v>-20</v>
      </c>
      <c r="X22" s="252">
        <v>65.168705346780001</v>
      </c>
      <c r="Y22" s="252">
        <v>2.3359081238349999</v>
      </c>
      <c r="Z22" s="252">
        <v>-0.54773120423900001</v>
      </c>
      <c r="AA22" s="252">
        <v>3.2841903802999999E-2</v>
      </c>
      <c r="AB22" s="252">
        <v>-2.1502930754000001E-2</v>
      </c>
      <c r="AC22" s="252">
        <v>3.3121176700000001E-4</v>
      </c>
      <c r="AD22" s="252">
        <v>1.97327377E-4</v>
      </c>
      <c r="AE22" s="252">
        <v>-2.7939071499999998E-4</v>
      </c>
      <c r="AF22" s="252">
        <v>5.9981956000000002E-5</v>
      </c>
      <c r="AG22" s="252">
        <v>-2.8660876999999999E-5</v>
      </c>
      <c r="AH22" s="252">
        <v>5.3211922041959996</v>
      </c>
      <c r="AI22" s="252">
        <v>2.3900428476000001E-2</v>
      </c>
      <c r="AJ22" s="252">
        <v>0.12837886217399999</v>
      </c>
      <c r="AK22" s="252">
        <v>-1.9467554000000001E-5</v>
      </c>
      <c r="AL22" s="252">
        <v>1.2466267809999999E-3</v>
      </c>
      <c r="AM22" s="252">
        <v>-5.96796466E-4</v>
      </c>
      <c r="AN22" s="252">
        <v>2.24148E-7</v>
      </c>
      <c r="AO22" s="252">
        <v>8.6843900000000004E-6</v>
      </c>
      <c r="AP22" s="252">
        <v>-3.4303871000000003E-5</v>
      </c>
      <c r="AQ22" s="252">
        <v>3.1219449999999998E-5</v>
      </c>
      <c r="AR22" s="375"/>
      <c r="AS22" s="376"/>
      <c r="AT22" s="376"/>
      <c r="AU22" s="377"/>
      <c r="AV22" s="378"/>
      <c r="AW22" s="379"/>
    </row>
    <row r="23" spans="2:49" ht="15" customHeight="1" x14ac:dyDescent="0.25">
      <c r="B23" s="991" t="s">
        <v>1101</v>
      </c>
      <c r="C23" s="991"/>
      <c r="D23" s="991"/>
      <c r="E23" s="991"/>
      <c r="F23" s="991"/>
      <c r="G23" s="991"/>
      <c r="H23" s="991"/>
      <c r="I23" s="991"/>
      <c r="J23" s="991"/>
      <c r="K23" s="991"/>
      <c r="L23" s="991"/>
      <c r="M23" s="991"/>
      <c r="N23" s="991"/>
      <c r="O23" s="991"/>
      <c r="P23" s="991"/>
      <c r="Q23" s="991"/>
      <c r="R23" s="991"/>
      <c r="S23" s="991"/>
      <c r="U23" s="993" t="s">
        <v>1101</v>
      </c>
      <c r="V23" s="993"/>
      <c r="W23" s="993"/>
      <c r="X23" s="993"/>
      <c r="Y23" s="993"/>
      <c r="Z23" s="993"/>
      <c r="AA23" s="993"/>
      <c r="AB23" s="993"/>
      <c r="AC23" s="993"/>
      <c r="AD23" s="993"/>
      <c r="AE23" s="993"/>
      <c r="AF23" s="993"/>
      <c r="AG23" s="993"/>
      <c r="AH23" s="993"/>
      <c r="AI23" s="993"/>
      <c r="AJ23" s="993"/>
      <c r="AK23" s="993"/>
      <c r="AL23" s="993"/>
      <c r="AM23" s="993"/>
      <c r="AN23" s="993"/>
      <c r="AO23" s="993"/>
      <c r="AP23" s="993"/>
      <c r="AQ23" s="993"/>
      <c r="AR23" s="993"/>
      <c r="AS23" s="993"/>
      <c r="AT23" s="993"/>
      <c r="AU23" s="993"/>
      <c r="AV23" s="993"/>
    </row>
    <row r="24" spans="2:49" ht="15.75" x14ac:dyDescent="0.25">
      <c r="B24" s="212">
        <f t="shared" ref="B24:B30" si="6">2*IF(AND($D$4&lt;=V24,$D$4&gt;=W24),X24+Y24*$D$4+Z24*40+AA24*$D$4*$D$4+AB24*$D$4*40+AC24*40*40+AD24*$D$4*$D$4*$D$4+AE24*40*$D$4*$D$4+AF24*$D$4*40*40+AG24*40*40*40,0)</f>
        <v>10.710903440600005</v>
      </c>
      <c r="C24" s="212">
        <f t="shared" ref="C24:C30" si="7">2*IF(AND($D$4&lt;=V24,$D$4&gt;=W24),AH24+AI24*$D$4+AJ24*40+AK24*$D$4*$D$4+AL24*$D$4*40+AM24*40*40+AN24*$D$4*$D$4*$D$4+AO24*40*$D$4*$D$4+AP24*$D$4*40*40+AQ24*40*40*40,0)</f>
        <v>4.1273326442879998</v>
      </c>
      <c r="D24" s="212">
        <f t="shared" ref="D24:D30" si="8">2*IF(AND($D$4&lt;=V24,$D$4&gt;=W24),X24+Y24*$D$4+Z24*45+AA24*$D$4*$D$4+AB24*$D$4*45+AC24*45*45+AD24*$D$4*$D$4*$D$4+AE24*45*$D$4*$D$4+AF24*$D$4*45*45+AG24*45*45*45,0)</f>
        <v>9.9263665234500014</v>
      </c>
      <c r="E24" s="212">
        <f t="shared" ref="E24:E30" si="9">2*IF(AND($D$4&lt;=V24,$D$4&gt;=W24),AH24+AI24*$D$4+AJ24*45+AK24*$D$4*$D$4+AL24*$D$4*45+AM24*45*45+AN24*$D$4*$D$4*$D$4+AO24*45*$D$4*$D$4+AP24*$D$4*45*45+AQ24*45*45*45,0)</f>
        <v>4.5721582318180012</v>
      </c>
      <c r="F24" s="212">
        <f t="shared" ref="F24:F30" si="10">2*IF(AND($D$4&lt;=V24,$D$4&gt;=W24),X24+Y24*$D$4+Z24*50+AA24*$D$4*$D$4+AB24*$D$4*50+AC24*50*50+AD24*$D$4*$D$4*$D$4+AE24*50*$D$4*$D$4+AF24*$D$4*50*50+AG24*50*50*50,0)</f>
        <v>9.0719263954000056</v>
      </c>
      <c r="G24" s="212">
        <f t="shared" ref="G24:G30" si="11">2*IF(AND($D$4&lt;=V24,$D$4&gt;=W24),AH24+AI24*$D$4+AJ24*50+AK24*$D$4*$D$4+AL24*$D$4*50+AM24*50*50+AN24*$D$4*$D$4*$D$4+AO24*50*$D$4*$D$4+AP24*$D$4*50*50+AQ24*50*50*50,0)</f>
        <v>5.0675021469479997</v>
      </c>
      <c r="H24" s="214" t="s">
        <v>407</v>
      </c>
      <c r="I24" s="215">
        <v>33800</v>
      </c>
      <c r="J24" s="214" t="s">
        <v>459</v>
      </c>
      <c r="K24" s="215">
        <v>33200</v>
      </c>
      <c r="L24" s="214" t="s">
        <v>410</v>
      </c>
      <c r="M24" s="216">
        <v>17600</v>
      </c>
      <c r="N24" s="215">
        <v>2800</v>
      </c>
      <c r="O24" s="215">
        <v>4900</v>
      </c>
      <c r="P24" s="371" t="s">
        <v>1102</v>
      </c>
      <c r="Q24" s="293" t="s">
        <v>312</v>
      </c>
      <c r="R24" s="371" t="s">
        <v>1103</v>
      </c>
      <c r="S24" s="293" t="s">
        <v>312</v>
      </c>
      <c r="U24" s="372" t="s">
        <v>623</v>
      </c>
      <c r="V24" s="261">
        <v>0</v>
      </c>
      <c r="W24" s="261">
        <v>-20</v>
      </c>
      <c r="X24" s="252">
        <v>14.629299925750001</v>
      </c>
      <c r="Y24" s="252">
        <v>0.425511770495</v>
      </c>
      <c r="Z24" s="252">
        <v>-0.29423409803</v>
      </c>
      <c r="AA24" s="252">
        <v>7.5466457790000002E-3</v>
      </c>
      <c r="AB24" s="252">
        <v>-2.3727353730000002E-3</v>
      </c>
      <c r="AC24" s="252">
        <v>4.8772688659999997E-3</v>
      </c>
      <c r="AD24" s="252">
        <v>2.0872076000000001E-5</v>
      </c>
      <c r="AE24" s="252">
        <v>-8.8562229999999999E-5</v>
      </c>
      <c r="AF24" s="252">
        <v>-2.3264872000000002E-5</v>
      </c>
      <c r="AG24" s="252">
        <v>-4.3029257000000001E-5</v>
      </c>
      <c r="AH24" s="252">
        <v>0.94730231020400002</v>
      </c>
      <c r="AI24" s="252">
        <v>-1.2669610891999999E-2</v>
      </c>
      <c r="AJ24" s="252">
        <v>1.5262018923E-2</v>
      </c>
      <c r="AK24" s="252">
        <v>-1.20593293E-4</v>
      </c>
      <c r="AL24" s="252">
        <v>4.4477318799999999E-4</v>
      </c>
      <c r="AM24" s="252">
        <v>2.9135946099999999E-4</v>
      </c>
      <c r="AN24" s="252">
        <v>-7.4798899999999999E-7</v>
      </c>
      <c r="AO24" s="252">
        <v>-4.6573920000000003E-6</v>
      </c>
      <c r="AP24" s="252">
        <v>-1.7313630000000001E-6</v>
      </c>
      <c r="AQ24" s="252">
        <v>1.4556310000000001E-6</v>
      </c>
      <c r="AR24" s="375"/>
      <c r="AS24" s="376"/>
      <c r="AT24" s="376"/>
      <c r="AU24" s="377"/>
      <c r="AV24" s="378"/>
      <c r="AW24" s="382"/>
    </row>
    <row r="25" spans="2:49" ht="15.75" x14ac:dyDescent="0.25">
      <c r="B25" s="212">
        <f t="shared" si="6"/>
        <v>14.591187829725998</v>
      </c>
      <c r="C25" s="212">
        <f t="shared" si="7"/>
        <v>5.5674554474739981</v>
      </c>
      <c r="D25" s="212">
        <f t="shared" si="8"/>
        <v>13.307658453455998</v>
      </c>
      <c r="E25" s="212">
        <f t="shared" si="9"/>
        <v>6.2077099367140001</v>
      </c>
      <c r="F25" s="212">
        <f t="shared" si="10"/>
        <v>11.966652266386001</v>
      </c>
      <c r="G25" s="212">
        <f t="shared" si="11"/>
        <v>6.993363609453997</v>
      </c>
      <c r="H25" s="214" t="s">
        <v>416</v>
      </c>
      <c r="I25" s="216">
        <v>62000</v>
      </c>
      <c r="J25" s="214" t="s">
        <v>408</v>
      </c>
      <c r="K25" s="215">
        <v>33800</v>
      </c>
      <c r="L25" s="214" t="s">
        <v>559</v>
      </c>
      <c r="M25" s="216">
        <v>21000</v>
      </c>
      <c r="N25" s="215">
        <v>2800</v>
      </c>
      <c r="O25" s="215">
        <v>4900</v>
      </c>
      <c r="P25" s="371" t="s">
        <v>1104</v>
      </c>
      <c r="Q25" s="293" t="s">
        <v>312</v>
      </c>
      <c r="R25" s="371" t="s">
        <v>1105</v>
      </c>
      <c r="S25" s="293" t="s">
        <v>312</v>
      </c>
      <c r="U25" s="372" t="s">
        <v>627</v>
      </c>
      <c r="V25" s="261">
        <v>0</v>
      </c>
      <c r="W25" s="261">
        <v>-20</v>
      </c>
      <c r="X25" s="252">
        <v>16.524189659883</v>
      </c>
      <c r="Y25" s="252">
        <v>0.57940810318400005</v>
      </c>
      <c r="Z25" s="252">
        <v>-0.117759051527</v>
      </c>
      <c r="AA25" s="252">
        <v>8.0037351249999996E-3</v>
      </c>
      <c r="AB25" s="252">
        <v>-3.6942245730000002E-3</v>
      </c>
      <c r="AC25" s="252">
        <v>-6.3641596300000004E-4</v>
      </c>
      <c r="AD25" s="252">
        <v>4.7590804999999999E-5</v>
      </c>
      <c r="AE25" s="252">
        <v>-4.5804336000000003E-5</v>
      </c>
      <c r="AF25" s="252">
        <v>-1.9329162000000001E-5</v>
      </c>
      <c r="AG25" s="252">
        <v>-9.7513900000000001E-7</v>
      </c>
      <c r="AH25" s="252">
        <v>0.61872246869699998</v>
      </c>
      <c r="AI25" s="252">
        <v>1.1330513862E-2</v>
      </c>
      <c r="AJ25" s="252">
        <v>9.2952381818999993E-2</v>
      </c>
      <c r="AK25" s="252">
        <v>1.2404131170000001E-3</v>
      </c>
      <c r="AL25" s="252">
        <v>-4.63468E-7</v>
      </c>
      <c r="AM25" s="252">
        <v>-1.91408762E-3</v>
      </c>
      <c r="AN25" s="252">
        <v>2.0496442000000001E-5</v>
      </c>
      <c r="AO25" s="252">
        <v>-2.5526083999999999E-5</v>
      </c>
      <c r="AP25" s="252">
        <v>-2.168015E-6</v>
      </c>
      <c r="AQ25" s="252">
        <v>2.4788142999999998E-5</v>
      </c>
      <c r="AR25" s="375"/>
      <c r="AS25" s="376"/>
      <c r="AT25" s="376"/>
      <c r="AU25" s="377"/>
      <c r="AV25" s="378"/>
      <c r="AW25" s="382"/>
    </row>
    <row r="26" spans="2:49" ht="15.75" x14ac:dyDescent="0.25">
      <c r="B26" s="212">
        <f t="shared" si="6"/>
        <v>18.210792867583997</v>
      </c>
      <c r="C26" s="212">
        <f t="shared" si="7"/>
        <v>7.052476344964</v>
      </c>
      <c r="D26" s="212">
        <f t="shared" si="8"/>
        <v>16.727341908694001</v>
      </c>
      <c r="E26" s="212">
        <f t="shared" si="9"/>
        <v>7.7046334854039982</v>
      </c>
      <c r="F26" s="212">
        <f t="shared" si="10"/>
        <v>15.170279592003999</v>
      </c>
      <c r="G26" s="212">
        <f t="shared" si="11"/>
        <v>8.4139089644439995</v>
      </c>
      <c r="H26" s="214" t="s">
        <v>416</v>
      </c>
      <c r="I26" s="216">
        <v>62000</v>
      </c>
      <c r="J26" s="214" t="s">
        <v>408</v>
      </c>
      <c r="K26" s="215">
        <v>33800</v>
      </c>
      <c r="L26" s="214" t="s">
        <v>559</v>
      </c>
      <c r="M26" s="216">
        <v>21000</v>
      </c>
      <c r="N26" s="215">
        <v>2800</v>
      </c>
      <c r="O26" s="215">
        <v>4900</v>
      </c>
      <c r="P26" s="371" t="s">
        <v>1106</v>
      </c>
      <c r="Q26" s="293" t="s">
        <v>312</v>
      </c>
      <c r="R26" s="371" t="s">
        <v>1107</v>
      </c>
      <c r="S26" s="293" t="s">
        <v>312</v>
      </c>
      <c r="U26" s="372" t="s">
        <v>633</v>
      </c>
      <c r="V26" s="261">
        <v>0</v>
      </c>
      <c r="W26" s="261">
        <v>-20</v>
      </c>
      <c r="X26" s="252">
        <v>20.927719462951998</v>
      </c>
      <c r="Y26" s="252">
        <v>0.69191843713000001</v>
      </c>
      <c r="Z26" s="252">
        <v>-0.19734739614899999</v>
      </c>
      <c r="AA26" s="252">
        <v>9.4385932630000006E-3</v>
      </c>
      <c r="AB26" s="252">
        <v>-3.7261977039999999E-3</v>
      </c>
      <c r="AC26" s="252">
        <v>7.3688367700000003E-4</v>
      </c>
      <c r="AD26" s="252">
        <v>4.2064299E-5</v>
      </c>
      <c r="AE26" s="252">
        <v>-6.0968277000000001E-5</v>
      </c>
      <c r="AF26" s="252">
        <v>-3.2120418000000001E-5</v>
      </c>
      <c r="AG26" s="252">
        <v>-1.3290381E-5</v>
      </c>
      <c r="AH26" s="252">
        <v>1.9302405393219999</v>
      </c>
      <c r="AI26" s="252">
        <v>2.0244634700000001E-3</v>
      </c>
      <c r="AJ26" s="252">
        <v>2.4685311194000002E-2</v>
      </c>
      <c r="AK26" s="252">
        <v>-3.0168031099999998E-4</v>
      </c>
      <c r="AL26" s="252">
        <v>3.5250834100000001E-4</v>
      </c>
      <c r="AM26" s="252">
        <v>4.9119583099999998E-4</v>
      </c>
      <c r="AN26" s="252">
        <v>-4.1843419999999998E-6</v>
      </c>
      <c r="AO26" s="252">
        <v>-3.4564250000000001E-6</v>
      </c>
      <c r="AP26" s="252">
        <v>1.260368E-6</v>
      </c>
      <c r="AQ26" s="252">
        <v>6.8586099999999995E-7</v>
      </c>
      <c r="AR26" s="375"/>
      <c r="AS26" s="376"/>
      <c r="AT26" s="376"/>
      <c r="AU26" s="377"/>
      <c r="AV26" s="378"/>
      <c r="AW26" s="382"/>
    </row>
    <row r="27" spans="2:49" ht="15.75" x14ac:dyDescent="0.25">
      <c r="B27" s="212">
        <f t="shared" si="6"/>
        <v>21.834797870654</v>
      </c>
      <c r="C27" s="212">
        <f t="shared" si="7"/>
        <v>8.3841069680039997</v>
      </c>
      <c r="D27" s="212">
        <f t="shared" si="8"/>
        <v>20.006929872364005</v>
      </c>
      <c r="E27" s="212">
        <f t="shared" si="9"/>
        <v>9.1780340132540008</v>
      </c>
      <c r="F27" s="212">
        <f t="shared" si="10"/>
        <v>18.11795868297401</v>
      </c>
      <c r="G27" s="212">
        <f t="shared" si="11"/>
        <v>10.059734784004</v>
      </c>
      <c r="H27" s="214" t="s">
        <v>416</v>
      </c>
      <c r="I27" s="216">
        <v>62000</v>
      </c>
      <c r="J27" s="214" t="s">
        <v>408</v>
      </c>
      <c r="K27" s="215">
        <v>33800</v>
      </c>
      <c r="L27" s="214" t="s">
        <v>559</v>
      </c>
      <c r="M27" s="216">
        <v>21000</v>
      </c>
      <c r="N27" s="215">
        <v>2800</v>
      </c>
      <c r="O27" s="215">
        <v>4900</v>
      </c>
      <c r="P27" s="371" t="s">
        <v>1108</v>
      </c>
      <c r="Q27" s="293" t="s">
        <v>312</v>
      </c>
      <c r="R27" s="371" t="s">
        <v>1109</v>
      </c>
      <c r="S27" s="293" t="s">
        <v>312</v>
      </c>
      <c r="U27" s="372" t="s">
        <v>639</v>
      </c>
      <c r="V27" s="261">
        <v>0</v>
      </c>
      <c r="W27" s="261">
        <v>-20</v>
      </c>
      <c r="X27" s="252">
        <v>24.480867076357001</v>
      </c>
      <c r="Y27" s="252">
        <v>0.86482528267699998</v>
      </c>
      <c r="Z27" s="252">
        <v>-0.16707133213399999</v>
      </c>
      <c r="AA27" s="252">
        <v>1.1501929931E-2</v>
      </c>
      <c r="AB27" s="252">
        <v>-5.6800928540000004E-3</v>
      </c>
      <c r="AC27" s="252">
        <v>-1.161272501E-3</v>
      </c>
      <c r="AD27" s="252">
        <v>5.4673214000000002E-5</v>
      </c>
      <c r="AE27" s="252">
        <v>-7.0751200999999997E-5</v>
      </c>
      <c r="AF27" s="252">
        <v>-2.4892140000000001E-5</v>
      </c>
      <c r="AG27" s="252">
        <v>2.2319939999999998E-6</v>
      </c>
      <c r="AH27" s="252">
        <v>2.9962185000020001</v>
      </c>
      <c r="AI27" s="252">
        <v>6.9214357000000004E-2</v>
      </c>
      <c r="AJ27" s="252">
        <v>6.2596012999999997E-3</v>
      </c>
      <c r="AK27" s="252">
        <v>1.0907309999999999E-3</v>
      </c>
      <c r="AL27" s="252">
        <v>-1.3391513999999999E-3</v>
      </c>
      <c r="AM27" s="252">
        <v>7.3163988000000003E-4</v>
      </c>
      <c r="AN27" s="252">
        <v>5.550498E-6</v>
      </c>
      <c r="AO27" s="252">
        <v>-2.1829361000000001E-5</v>
      </c>
      <c r="AP27" s="252">
        <v>1.3691487E-5</v>
      </c>
      <c r="AQ27" s="252">
        <v>2.0963869999999998E-6</v>
      </c>
      <c r="AR27" s="375"/>
      <c r="AS27" s="376"/>
      <c r="AT27" s="376"/>
      <c r="AU27" s="377"/>
      <c r="AV27" s="378"/>
      <c r="AW27" s="382"/>
    </row>
    <row r="28" spans="2:49" ht="15.75" x14ac:dyDescent="0.25">
      <c r="B28" s="262">
        <f t="shared" si="6"/>
        <v>28.058531630768002</v>
      </c>
      <c r="C28" s="262">
        <f t="shared" si="7"/>
        <v>10.724149241481999</v>
      </c>
      <c r="D28" s="262">
        <f t="shared" si="8"/>
        <v>25.778337402428001</v>
      </c>
      <c r="E28" s="262">
        <f t="shared" si="9"/>
        <v>11.715833590992</v>
      </c>
      <c r="F28" s="262">
        <f t="shared" si="10"/>
        <v>23.384397645788006</v>
      </c>
      <c r="G28" s="262">
        <f t="shared" si="11"/>
        <v>12.794373328101999</v>
      </c>
      <c r="H28" s="221" t="s">
        <v>416</v>
      </c>
      <c r="I28" s="216">
        <v>62000</v>
      </c>
      <c r="J28" s="221" t="s">
        <v>417</v>
      </c>
      <c r="K28" s="237">
        <v>51800</v>
      </c>
      <c r="L28" s="221" t="s">
        <v>419</v>
      </c>
      <c r="M28" s="216">
        <v>25200</v>
      </c>
      <c r="N28" s="237">
        <v>2800</v>
      </c>
      <c r="O28" s="237">
        <v>4900</v>
      </c>
      <c r="P28" s="383" t="s">
        <v>1110</v>
      </c>
      <c r="Q28" s="298" t="s">
        <v>312</v>
      </c>
      <c r="R28" s="383" t="s">
        <v>1111</v>
      </c>
      <c r="S28" s="298" t="s">
        <v>312</v>
      </c>
      <c r="U28" s="384" t="s">
        <v>644</v>
      </c>
      <c r="V28" s="265">
        <v>0</v>
      </c>
      <c r="W28" s="265">
        <v>-20</v>
      </c>
      <c r="X28" s="252">
        <v>32.236634286714001</v>
      </c>
      <c r="Y28" s="252">
        <v>1.066575931057</v>
      </c>
      <c r="Z28" s="252">
        <v>-0.30480937703900002</v>
      </c>
      <c r="AA28" s="252">
        <v>1.4558774882000001E-2</v>
      </c>
      <c r="AB28" s="252">
        <v>-5.7944535209999998E-3</v>
      </c>
      <c r="AC28" s="252">
        <v>1.1610747319999999E-3</v>
      </c>
      <c r="AD28" s="252">
        <v>6.4801875000000005E-5</v>
      </c>
      <c r="AE28" s="252">
        <v>-9.4589996000000003E-5</v>
      </c>
      <c r="AF28" s="252">
        <v>-4.9046104000000002E-5</v>
      </c>
      <c r="AG28" s="252">
        <v>-2.0659193000000001E-5</v>
      </c>
      <c r="AH28" s="252">
        <v>2.935165846061</v>
      </c>
      <c r="AI28" s="252">
        <v>3.0784432759999999E-3</v>
      </c>
      <c r="AJ28" s="252">
        <v>3.7537022411000001E-2</v>
      </c>
      <c r="AK28" s="252">
        <v>-4.58741658E-4</v>
      </c>
      <c r="AL28" s="252">
        <v>5.3603186699999997E-4</v>
      </c>
      <c r="AM28" s="252">
        <v>7.4692309099999999E-4</v>
      </c>
      <c r="AN28" s="252">
        <v>-6.3628019999999999E-6</v>
      </c>
      <c r="AO28" s="252">
        <v>-5.2559150000000001E-6</v>
      </c>
      <c r="AP28" s="252">
        <v>1.9165440000000001E-6</v>
      </c>
      <c r="AQ28" s="252">
        <v>1.0429349999999999E-6</v>
      </c>
      <c r="AR28" s="375"/>
      <c r="AS28" s="375"/>
      <c r="AT28" s="375"/>
      <c r="AU28" s="385"/>
      <c r="AV28" s="386"/>
      <c r="AW28" s="382"/>
    </row>
    <row r="29" spans="2:49" ht="15.75" x14ac:dyDescent="0.25">
      <c r="B29" s="212">
        <f t="shared" si="6"/>
        <v>39.126360548771999</v>
      </c>
      <c r="C29" s="212">
        <f t="shared" si="7"/>
        <v>15.444308979106001</v>
      </c>
      <c r="D29" s="212">
        <f t="shared" si="8"/>
        <v>35.823472430541997</v>
      </c>
      <c r="E29" s="212">
        <f t="shared" si="9"/>
        <v>17.170265020616</v>
      </c>
      <c r="F29" s="212">
        <f t="shared" si="10"/>
        <v>32.32432165201201</v>
      </c>
      <c r="G29" s="212">
        <f t="shared" si="11"/>
        <v>19.137338195226</v>
      </c>
      <c r="H29" s="214" t="s">
        <v>935</v>
      </c>
      <c r="I29" s="216">
        <v>108200</v>
      </c>
      <c r="J29" s="214" t="s">
        <v>417</v>
      </c>
      <c r="K29" s="215">
        <v>51800</v>
      </c>
      <c r="L29" s="214" t="s">
        <v>822</v>
      </c>
      <c r="M29" s="216">
        <v>29600</v>
      </c>
      <c r="N29" s="215">
        <v>2800</v>
      </c>
      <c r="O29" s="215">
        <v>4900</v>
      </c>
      <c r="P29" s="371" t="s">
        <v>1112</v>
      </c>
      <c r="Q29" s="293" t="s">
        <v>312</v>
      </c>
      <c r="R29" s="371" t="s">
        <v>1113</v>
      </c>
      <c r="S29" s="293" t="s">
        <v>312</v>
      </c>
      <c r="U29" s="380" t="s">
        <v>649</v>
      </c>
      <c r="V29" s="261">
        <v>0</v>
      </c>
      <c r="W29" s="261">
        <v>-20</v>
      </c>
      <c r="X29" s="252">
        <v>44.695096116136</v>
      </c>
      <c r="Y29" s="252">
        <v>1.5954469967630001</v>
      </c>
      <c r="Z29" s="252">
        <v>-0.37970583561799998</v>
      </c>
      <c r="AA29" s="252">
        <v>2.1513104224000001E-2</v>
      </c>
      <c r="AB29" s="252">
        <v>-1.2862576935E-2</v>
      </c>
      <c r="AC29" s="252">
        <v>2.9734505700000001E-4</v>
      </c>
      <c r="AD29" s="252">
        <v>8.8124629000000006E-5</v>
      </c>
      <c r="AE29" s="252">
        <v>-1.73736269E-4</v>
      </c>
      <c r="AF29" s="252">
        <v>-8.2738959999999996E-6</v>
      </c>
      <c r="AG29" s="252">
        <v>-1.7353411999999998E-5</v>
      </c>
      <c r="AH29" s="252">
        <v>3.4352872459629999</v>
      </c>
      <c r="AI29" s="252">
        <v>-1.5034725915E-2</v>
      </c>
      <c r="AJ29" s="252">
        <v>9.5665156766000001E-2</v>
      </c>
      <c r="AK29" s="252">
        <v>-1.1293763180000001E-3</v>
      </c>
      <c r="AL29" s="252">
        <v>1.7477074049999999E-3</v>
      </c>
      <c r="AM29" s="252">
        <v>-3.4807424900000001E-4</v>
      </c>
      <c r="AN29" s="252">
        <v>-1.2790886E-5</v>
      </c>
      <c r="AO29" s="252">
        <v>1.9174395E-5</v>
      </c>
      <c r="AP29" s="252">
        <v>-2.4981914E-5</v>
      </c>
      <c r="AQ29" s="252">
        <v>1.8588344E-5</v>
      </c>
      <c r="AR29" s="375"/>
      <c r="AS29" s="376"/>
      <c r="AT29" s="376"/>
      <c r="AU29" s="377"/>
      <c r="AV29" s="387"/>
      <c r="AW29" s="382"/>
    </row>
    <row r="30" spans="2:49" ht="15.75" x14ac:dyDescent="0.25">
      <c r="B30" s="212">
        <f t="shared" si="6"/>
        <v>56.413559573939992</v>
      </c>
      <c r="C30" s="212">
        <f t="shared" si="7"/>
        <v>22.686581481992</v>
      </c>
      <c r="D30" s="212">
        <f t="shared" si="8"/>
        <v>51.023980690649999</v>
      </c>
      <c r="E30" s="212">
        <f t="shared" si="9"/>
        <v>25.332352885532</v>
      </c>
      <c r="F30" s="212">
        <f t="shared" si="10"/>
        <v>45.220619188560001</v>
      </c>
      <c r="G30" s="212">
        <f t="shared" si="11"/>
        <v>28.374211088471998</v>
      </c>
      <c r="H30" s="214" t="s">
        <v>830</v>
      </c>
      <c r="I30" s="216">
        <v>117100</v>
      </c>
      <c r="J30" s="214" t="s">
        <v>820</v>
      </c>
      <c r="K30" s="216">
        <v>62000</v>
      </c>
      <c r="L30" s="214" t="s">
        <v>822</v>
      </c>
      <c r="M30" s="216">
        <v>29600</v>
      </c>
      <c r="N30" s="215">
        <v>2800</v>
      </c>
      <c r="O30" s="215">
        <v>4900</v>
      </c>
      <c r="P30" s="371" t="s">
        <v>1114</v>
      </c>
      <c r="Q30" s="293" t="s">
        <v>312</v>
      </c>
      <c r="R30" s="371" t="s">
        <v>1115</v>
      </c>
      <c r="S30" s="293" t="s">
        <v>312</v>
      </c>
      <c r="U30" s="372" t="s">
        <v>581</v>
      </c>
      <c r="V30" s="261">
        <v>0</v>
      </c>
      <c r="W30" s="261">
        <v>-20</v>
      </c>
      <c r="X30" s="252">
        <v>65.168705346780001</v>
      </c>
      <c r="Y30" s="252">
        <v>2.3359081238349999</v>
      </c>
      <c r="Z30" s="252">
        <v>-0.54773120423900001</v>
      </c>
      <c r="AA30" s="252">
        <v>3.2841903802999999E-2</v>
      </c>
      <c r="AB30" s="252">
        <v>-2.1502930754000001E-2</v>
      </c>
      <c r="AC30" s="252">
        <v>3.3121176700000001E-4</v>
      </c>
      <c r="AD30" s="252">
        <v>1.97327377E-4</v>
      </c>
      <c r="AE30" s="252">
        <v>-2.7939071499999998E-4</v>
      </c>
      <c r="AF30" s="252">
        <v>5.9981956000000002E-5</v>
      </c>
      <c r="AG30" s="252">
        <v>-2.8660876999999999E-5</v>
      </c>
      <c r="AH30" s="252">
        <v>5.3211922041959996</v>
      </c>
      <c r="AI30" s="252">
        <v>2.3900428476000001E-2</v>
      </c>
      <c r="AJ30" s="252">
        <v>0.12837886217399999</v>
      </c>
      <c r="AK30" s="252">
        <v>-1.9467554000000001E-5</v>
      </c>
      <c r="AL30" s="252">
        <v>1.2466267809999999E-3</v>
      </c>
      <c r="AM30" s="252">
        <v>-5.96796466E-4</v>
      </c>
      <c r="AN30" s="252">
        <v>2.24148E-7</v>
      </c>
      <c r="AO30" s="252">
        <v>8.6843900000000004E-6</v>
      </c>
      <c r="AP30" s="252">
        <v>-3.4303871000000003E-5</v>
      </c>
      <c r="AQ30" s="252">
        <v>3.1219449999999998E-5</v>
      </c>
      <c r="AR30" s="375"/>
      <c r="AS30" s="376"/>
      <c r="AT30" s="376"/>
      <c r="AU30" s="377"/>
      <c r="AW30" s="382"/>
    </row>
    <row r="31" spans="2:49" ht="18" customHeight="1" x14ac:dyDescent="0.25">
      <c r="B31" s="991" t="s">
        <v>993</v>
      </c>
      <c r="C31" s="991"/>
      <c r="D31" s="991"/>
      <c r="E31" s="991"/>
      <c r="F31" s="991"/>
      <c r="G31" s="991"/>
      <c r="H31" s="991"/>
      <c r="I31" s="991"/>
      <c r="J31" s="991"/>
      <c r="K31" s="991"/>
      <c r="L31" s="991"/>
      <c r="M31" s="991"/>
      <c r="N31" s="991"/>
      <c r="O31" s="991"/>
      <c r="P31" s="991"/>
      <c r="Q31" s="991"/>
      <c r="R31" s="991"/>
      <c r="S31" s="991"/>
      <c r="U31" s="388" t="s">
        <v>993</v>
      </c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  <c r="AL31" s="390"/>
      <c r="AM31" s="390"/>
      <c r="AN31" s="390"/>
      <c r="AO31" s="390"/>
      <c r="AP31" s="391"/>
      <c r="AQ31" s="391"/>
    </row>
    <row r="32" spans="2:49" ht="15.75" x14ac:dyDescent="0.25">
      <c r="B32" s="212">
        <f t="shared" ref="B32:B40" si="12">2*IF(AND($D$4&lt;=V32,$D$4&gt;=W32),X32+Y32*$D$4+Z32*40+AA32*$D$4*$D$4+AB32*$D$4*40+AC32*40*40+AD32*$D$4*$D$4*$D$4+AE32*40*$D$4*$D$4+AF32*$D$4*40*40+AG32*40*40*40,0)</f>
        <v>10.288665421230002</v>
      </c>
      <c r="C32" s="212">
        <f t="shared" ref="C32:C40" si="13">2*IF(AND($D$4&lt;=V32,$D$4&gt;=W32),AH32+AI32*$D$4+AJ32*40+AK32*$D$4*$D$4+AL32*$D$4*40+AM32*40*40+AN32*$D$4*$D$4*$D$4+AO32*40*$D$4*$D$4+AP32*$D$4*40*40+AQ32*40*40*40,0)</f>
        <v>4.2118172257759996</v>
      </c>
      <c r="D32" s="212">
        <f t="shared" ref="D32:D40" si="14">2*IF(AND($D$4&lt;=V32,$D$4&gt;=W32),X32+Y32*$D$4+Z32*45+AA32*$D$4*$D$4+AB32*$D$4*45+AC32*45*45+AD32*$D$4*$D$4*$D$4+AE32*45*$D$4*$D$4+AF32*$D$4*45*45+AG32*45*45*45,0)</f>
        <v>9.4428016237600012</v>
      </c>
      <c r="E32" s="212">
        <f t="shared" ref="E32:E40" si="15">2*IF(AND($D$4&lt;=V32,$D$4&gt;=W32),AH32+AI32*$D$4+AJ32*45+AK32*$D$4*$D$4+AL32*$D$4*45+AM32*45*45+AN32*$D$4*$D$4*$D$4+AO32*45*$D$4*$D$4+AP32*$D$4*45*45+AQ32*45*45*45,0)</f>
        <v>4.5250715933560004</v>
      </c>
      <c r="F32" s="212">
        <f t="shared" ref="F32:F40" si="16">2*IF(AND($D$4&lt;=V32,$D$4&gt;=W32),X32+Y32*$D$4+Z32*50+AA32*$D$4*$D$4+AB32*$D$4*50+AC32*50*50+AD32*$D$4*$D$4*$D$4+AE32*50*$D$4*$D$4+AF32*$D$4*50*50+AG32*50*50*50,0)</f>
        <v>8.5673324885900026</v>
      </c>
      <c r="G32" s="212">
        <f t="shared" ref="G32:G40" si="17">2*IF(AND($D$4&lt;=V32,$D$4&gt;=W32),AH32+AI32*$D$4+AJ32*50+AK32*$D$4*$D$4+AL32*$D$4*50+AM32*50*50+AN32*$D$4*$D$4*$D$4+AO32*50*$D$4*$D$4+AP32*$D$4*50*50+AQ32*50*50*50,0)</f>
        <v>4.8799271998359997</v>
      </c>
      <c r="H32" s="214" t="s">
        <v>458</v>
      </c>
      <c r="I32" s="215">
        <v>33200</v>
      </c>
      <c r="J32" s="214" t="s">
        <v>459</v>
      </c>
      <c r="K32" s="215">
        <v>33200</v>
      </c>
      <c r="L32" s="214" t="s">
        <v>410</v>
      </c>
      <c r="M32" s="216">
        <v>17600</v>
      </c>
      <c r="N32" s="215">
        <v>2800</v>
      </c>
      <c r="O32" s="215">
        <v>4900</v>
      </c>
      <c r="P32" s="371" t="s">
        <v>1116</v>
      </c>
      <c r="Q32" s="293" t="s">
        <v>312</v>
      </c>
      <c r="R32" s="371" t="s">
        <v>1117</v>
      </c>
      <c r="S32" s="293" t="s">
        <v>312</v>
      </c>
      <c r="U32" s="392" t="s">
        <v>1118</v>
      </c>
      <c r="V32" s="258">
        <v>-5</v>
      </c>
      <c r="W32" s="258">
        <v>-35</v>
      </c>
      <c r="X32" s="250">
        <v>11.678779190165001</v>
      </c>
      <c r="Y32" s="250">
        <v>0.39988035174699998</v>
      </c>
      <c r="Z32" s="250">
        <v>-9.7659574902000001E-2</v>
      </c>
      <c r="AA32" s="250">
        <v>5.0262867919999999E-3</v>
      </c>
      <c r="AB32" s="250">
        <v>-2.991445245E-3</v>
      </c>
      <c r="AC32" s="250">
        <v>-9.3490292E-5</v>
      </c>
      <c r="AD32" s="250">
        <v>2.419324E-5</v>
      </c>
      <c r="AE32" s="250">
        <v>-2.6688502999999999E-5</v>
      </c>
      <c r="AF32" s="250">
        <v>-4.2715849999999997E-6</v>
      </c>
      <c r="AG32" s="250">
        <v>-1.816881E-6</v>
      </c>
      <c r="AH32" s="250">
        <v>1.6984345082279999</v>
      </c>
      <c r="AI32" s="250">
        <v>2.9654277215999999E-2</v>
      </c>
      <c r="AJ32" s="250">
        <v>7.3280764229999998E-3</v>
      </c>
      <c r="AK32" s="250">
        <v>1.8118218700000001E-4</v>
      </c>
      <c r="AL32" s="250">
        <v>-6.0521881999999998E-5</v>
      </c>
      <c r="AM32" s="250">
        <v>1.3806923400000001E-4</v>
      </c>
      <c r="AN32" s="250">
        <v>-1.382818E-6</v>
      </c>
      <c r="AO32" s="250">
        <v>1.5264459999999999E-6</v>
      </c>
      <c r="AP32" s="250">
        <v>-7.4621500000000004E-7</v>
      </c>
      <c r="AQ32" s="250">
        <v>2.0035629999999998E-6</v>
      </c>
      <c r="AW32" s="382"/>
    </row>
    <row r="33" spans="2:49" ht="15.75" x14ac:dyDescent="0.25">
      <c r="B33" s="212">
        <f t="shared" si="12"/>
        <v>12.784016257952004</v>
      </c>
      <c r="C33" s="212">
        <f t="shared" si="13"/>
        <v>5.1545365122940003</v>
      </c>
      <c r="D33" s="212">
        <f t="shared" si="14"/>
        <v>11.734809621552001</v>
      </c>
      <c r="E33" s="212">
        <f t="shared" si="15"/>
        <v>5.5288572662140005</v>
      </c>
      <c r="F33" s="212">
        <f t="shared" si="16"/>
        <v>10.639175498852003</v>
      </c>
      <c r="G33" s="212">
        <f t="shared" si="17"/>
        <v>5.9542918303339993</v>
      </c>
      <c r="H33" s="214" t="s">
        <v>407</v>
      </c>
      <c r="I33" s="215">
        <v>33800</v>
      </c>
      <c r="J33" s="214" t="s">
        <v>459</v>
      </c>
      <c r="K33" s="215">
        <v>33200</v>
      </c>
      <c r="L33" s="214" t="s">
        <v>559</v>
      </c>
      <c r="M33" s="216">
        <v>21000</v>
      </c>
      <c r="N33" s="215">
        <v>2800</v>
      </c>
      <c r="O33" s="215">
        <v>4900</v>
      </c>
      <c r="P33" s="371" t="s">
        <v>1119</v>
      </c>
      <c r="Q33" s="293" t="s">
        <v>312</v>
      </c>
      <c r="R33" s="371" t="s">
        <v>1120</v>
      </c>
      <c r="S33" s="293" t="s">
        <v>312</v>
      </c>
      <c r="U33" s="392" t="s">
        <v>586</v>
      </c>
      <c r="V33" s="258">
        <v>-5</v>
      </c>
      <c r="W33" s="258">
        <v>-35</v>
      </c>
      <c r="X33" s="250">
        <v>14.406893481216001</v>
      </c>
      <c r="Y33" s="250">
        <v>0.49961629244400002</v>
      </c>
      <c r="Z33" s="250">
        <v>-0.11780335223500001</v>
      </c>
      <c r="AA33" s="250">
        <v>6.534038164E-3</v>
      </c>
      <c r="AB33" s="250">
        <v>-3.7077556049999998E-3</v>
      </c>
      <c r="AC33" s="250">
        <v>-9.5684993000000004E-5</v>
      </c>
      <c r="AD33" s="250">
        <v>3.4011711999999998E-5</v>
      </c>
      <c r="AE33" s="250">
        <v>-3.3508993999999997E-5</v>
      </c>
      <c r="AF33" s="250">
        <v>-4.6884239999999997E-6</v>
      </c>
      <c r="AG33" s="250">
        <v>-3.077586E-6</v>
      </c>
      <c r="AH33" s="250">
        <v>2.3571288009970002</v>
      </c>
      <c r="AI33" s="250">
        <v>4.8286843912999998E-2</v>
      </c>
      <c r="AJ33" s="250">
        <v>-6.3828921579999996E-3</v>
      </c>
      <c r="AK33" s="250">
        <v>3.7186287200000002E-4</v>
      </c>
      <c r="AL33" s="250">
        <v>-6.45933383E-4</v>
      </c>
      <c r="AM33" s="250">
        <v>4.3841225700000001E-4</v>
      </c>
      <c r="AN33" s="250">
        <v>-1.554565E-6</v>
      </c>
      <c r="AO33" s="250">
        <v>-2.405795E-6</v>
      </c>
      <c r="AP33" s="250">
        <v>5.7823069999999997E-6</v>
      </c>
      <c r="AQ33" s="250">
        <v>9.6702899999999997E-7</v>
      </c>
      <c r="AW33" s="382"/>
    </row>
    <row r="34" spans="2:49" ht="15.75" x14ac:dyDescent="0.25">
      <c r="B34" s="212">
        <f t="shared" si="12"/>
        <v>15.027030919167997</v>
      </c>
      <c r="C34" s="212">
        <f t="shared" si="13"/>
        <v>5.6555399393459993</v>
      </c>
      <c r="D34" s="212">
        <f t="shared" si="14"/>
        <v>13.779257835397997</v>
      </c>
      <c r="E34" s="212">
        <f t="shared" si="15"/>
        <v>6.1394307840659996</v>
      </c>
      <c r="F34" s="212">
        <f t="shared" si="16"/>
        <v>12.466867413528004</v>
      </c>
      <c r="G34" s="212">
        <f t="shared" si="17"/>
        <v>6.6918986622859995</v>
      </c>
      <c r="H34" s="214" t="s">
        <v>407</v>
      </c>
      <c r="I34" s="215">
        <v>33800</v>
      </c>
      <c r="J34" s="214" t="s">
        <v>459</v>
      </c>
      <c r="K34" s="215">
        <v>33200</v>
      </c>
      <c r="L34" s="214" t="s">
        <v>559</v>
      </c>
      <c r="M34" s="216">
        <v>21000</v>
      </c>
      <c r="N34" s="215">
        <v>2800</v>
      </c>
      <c r="O34" s="215">
        <v>4900</v>
      </c>
      <c r="P34" s="371" t="s">
        <v>1121</v>
      </c>
      <c r="Q34" s="293" t="s">
        <v>312</v>
      </c>
      <c r="R34" s="371" t="s">
        <v>1122</v>
      </c>
      <c r="S34" s="293" t="s">
        <v>312</v>
      </c>
      <c r="U34" s="392" t="s">
        <v>590</v>
      </c>
      <c r="V34" s="258">
        <v>-5</v>
      </c>
      <c r="W34" s="258">
        <v>-35</v>
      </c>
      <c r="X34" s="250">
        <v>15.733087566434</v>
      </c>
      <c r="Y34" s="250">
        <v>0.493259808327</v>
      </c>
      <c r="Z34" s="250">
        <v>-8.5126279392000001E-2</v>
      </c>
      <c r="AA34" s="250">
        <v>5.5562059569999999E-3</v>
      </c>
      <c r="AB34" s="250">
        <v>-1.7205456800000001E-3</v>
      </c>
      <c r="AC34" s="250">
        <v>-9.0098491100000001E-4</v>
      </c>
      <c r="AD34" s="250">
        <v>2.5739270000000001E-5</v>
      </c>
      <c r="AE34" s="250">
        <v>-1.1839079000000001E-5</v>
      </c>
      <c r="AF34" s="250">
        <v>-2.3812417999999998E-5</v>
      </c>
      <c r="AG34" s="250">
        <v>1.2361000000000001E-7</v>
      </c>
      <c r="AH34" s="250">
        <v>2.214170911743</v>
      </c>
      <c r="AI34" s="250">
        <v>4.8055391524999998E-2</v>
      </c>
      <c r="AJ34" s="250">
        <v>8.6516254870000007E-3</v>
      </c>
      <c r="AK34" s="250">
        <v>5.6829820300000001E-4</v>
      </c>
      <c r="AL34" s="250">
        <v>-4.69394851E-4</v>
      </c>
      <c r="AM34" s="250">
        <v>2.03518935E-4</v>
      </c>
      <c r="AN34" s="250">
        <v>1.220783E-6</v>
      </c>
      <c r="AO34" s="250">
        <v>-5.6839779999999999E-6</v>
      </c>
      <c r="AP34" s="250">
        <v>2.379934E-6</v>
      </c>
      <c r="AQ34" s="250">
        <v>3.748524E-6</v>
      </c>
      <c r="AW34" s="382"/>
    </row>
    <row r="35" spans="2:49" ht="15.75" x14ac:dyDescent="0.25">
      <c r="B35" s="212">
        <f t="shared" si="12"/>
        <v>18.368660284505999</v>
      </c>
      <c r="C35" s="212">
        <f t="shared" si="13"/>
        <v>7.6801079200039997</v>
      </c>
      <c r="D35" s="212">
        <f t="shared" si="14"/>
        <v>16.798561331175996</v>
      </c>
      <c r="E35" s="212">
        <f t="shared" si="15"/>
        <v>8.3572702415040006</v>
      </c>
      <c r="F35" s="212">
        <f t="shared" si="16"/>
        <v>15.195461429146</v>
      </c>
      <c r="G35" s="212">
        <f t="shared" si="17"/>
        <v>9.1392465740040016</v>
      </c>
      <c r="H35" s="214" t="s">
        <v>571</v>
      </c>
      <c r="I35" s="215">
        <v>51800</v>
      </c>
      <c r="J35" s="214" t="s">
        <v>408</v>
      </c>
      <c r="K35" s="215">
        <v>33800</v>
      </c>
      <c r="L35" s="214" t="s">
        <v>559</v>
      </c>
      <c r="M35" s="216">
        <v>21000</v>
      </c>
      <c r="N35" s="215">
        <v>2800</v>
      </c>
      <c r="O35" s="215">
        <v>4900</v>
      </c>
      <c r="P35" s="371" t="s">
        <v>1123</v>
      </c>
      <c r="Q35" s="293" t="s">
        <v>312</v>
      </c>
      <c r="R35" s="371" t="s">
        <v>1124</v>
      </c>
      <c r="S35" s="293" t="s">
        <v>312</v>
      </c>
      <c r="U35" s="392" t="s">
        <v>594</v>
      </c>
      <c r="V35" s="258">
        <v>-5</v>
      </c>
      <c r="W35" s="258">
        <v>-35</v>
      </c>
      <c r="X35" s="250">
        <v>21.113891046353</v>
      </c>
      <c r="Y35" s="250">
        <v>0.72238867071799995</v>
      </c>
      <c r="Z35" s="250">
        <v>-0.17038229173800001</v>
      </c>
      <c r="AA35" s="250">
        <v>8.8547344279999995E-3</v>
      </c>
      <c r="AB35" s="250">
        <v>-5.56158066E-3</v>
      </c>
      <c r="AC35" s="250">
        <v>-6.2345145700000004E-4</v>
      </c>
      <c r="AD35" s="250">
        <v>3.8132522999999997E-5</v>
      </c>
      <c r="AE35" s="250">
        <v>-5.2276049E-5</v>
      </c>
      <c r="AF35" s="250">
        <v>-9.3396540000000006E-6</v>
      </c>
      <c r="AG35" s="250">
        <v>1.481818E-6</v>
      </c>
      <c r="AH35" s="250">
        <v>3.490817800002</v>
      </c>
      <c r="AI35" s="250">
        <v>0.1048169</v>
      </c>
      <c r="AJ35" s="250">
        <v>-8.7528031999999992E-3</v>
      </c>
      <c r="AK35" s="250">
        <v>1.7641555000000001E-3</v>
      </c>
      <c r="AL35" s="250">
        <v>-1.6888569E-3</v>
      </c>
      <c r="AM35" s="250">
        <v>5.6328655000000005E-4</v>
      </c>
      <c r="AN35" s="250">
        <v>1.1526638E-5</v>
      </c>
      <c r="AO35" s="250">
        <v>-1.9154328E-5</v>
      </c>
      <c r="AP35" s="250">
        <v>1.3092518E-5</v>
      </c>
      <c r="AQ35" s="250">
        <v>4.5613239999999997E-6</v>
      </c>
      <c r="AW35" s="382"/>
    </row>
    <row r="36" spans="2:49" ht="15.75" x14ac:dyDescent="0.25">
      <c r="B36" s="212">
        <f t="shared" si="12"/>
        <v>21.641898626939991</v>
      </c>
      <c r="C36" s="212">
        <f t="shared" si="13"/>
        <v>8.380595830339999</v>
      </c>
      <c r="D36" s="212">
        <f t="shared" si="14"/>
        <v>19.86960328396</v>
      </c>
      <c r="E36" s="212">
        <f t="shared" si="15"/>
        <v>9.1896552289899986</v>
      </c>
      <c r="F36" s="212">
        <f t="shared" si="16"/>
        <v>18.065504858179995</v>
      </c>
      <c r="G36" s="212">
        <f t="shared" si="17"/>
        <v>10.189511701239997</v>
      </c>
      <c r="H36" s="214" t="s">
        <v>571</v>
      </c>
      <c r="I36" s="215">
        <v>51800</v>
      </c>
      <c r="J36" s="214" t="s">
        <v>408</v>
      </c>
      <c r="K36" s="215">
        <v>33800</v>
      </c>
      <c r="L36" s="214" t="s">
        <v>559</v>
      </c>
      <c r="M36" s="216">
        <v>21000</v>
      </c>
      <c r="N36" s="215">
        <v>2800</v>
      </c>
      <c r="O36" s="215">
        <v>4900</v>
      </c>
      <c r="P36" s="371" t="s">
        <v>1125</v>
      </c>
      <c r="Q36" s="293" t="s">
        <v>312</v>
      </c>
      <c r="R36" s="371" t="s">
        <v>1126</v>
      </c>
      <c r="S36" s="293" t="s">
        <v>312</v>
      </c>
      <c r="U36" s="392" t="s">
        <v>598</v>
      </c>
      <c r="V36" s="258">
        <v>-5</v>
      </c>
      <c r="W36" s="258">
        <v>-35</v>
      </c>
      <c r="X36" s="250">
        <v>25.555942032890002</v>
      </c>
      <c r="Y36" s="250">
        <v>0.89929387776000003</v>
      </c>
      <c r="Z36" s="250">
        <v>-0.250040045298</v>
      </c>
      <c r="AA36" s="250">
        <v>1.1934636667000001E-2</v>
      </c>
      <c r="AB36" s="250">
        <v>-8.3356630380000008E-3</v>
      </c>
      <c r="AC36" s="250">
        <v>3.38984492E-4</v>
      </c>
      <c r="AD36" s="250">
        <v>6.2670727000000003E-5</v>
      </c>
      <c r="AE36" s="250">
        <v>-7.4527440000000003E-5</v>
      </c>
      <c r="AF36" s="250">
        <v>1.2283382000000001E-5</v>
      </c>
      <c r="AG36" s="250">
        <v>-3.9569000000000002E-6</v>
      </c>
      <c r="AH36" s="250">
        <v>2.9155705056099999</v>
      </c>
      <c r="AI36" s="250">
        <v>3.5549397904000003E-2</v>
      </c>
      <c r="AJ36" s="250">
        <v>4.9009153974999997E-2</v>
      </c>
      <c r="AK36" s="250">
        <v>2.1184707799999999E-4</v>
      </c>
      <c r="AL36" s="250">
        <v>9.43120592E-4</v>
      </c>
      <c r="AM36" s="250">
        <v>-9.8310039899999991E-4</v>
      </c>
      <c r="AN36" s="250">
        <v>7.4918999999999997E-8</v>
      </c>
      <c r="AO36" s="250">
        <v>6.3591309999999996E-6</v>
      </c>
      <c r="AP36" s="250">
        <v>-1.8023914E-5</v>
      </c>
      <c r="AQ36" s="250">
        <v>2.0080236999999999E-5</v>
      </c>
      <c r="AW36" s="382"/>
    </row>
    <row r="37" spans="2:49" ht="15.75" x14ac:dyDescent="0.25">
      <c r="B37" s="212">
        <f t="shared" si="12"/>
        <v>27.573623578759996</v>
      </c>
      <c r="C37" s="212">
        <f t="shared" si="13"/>
        <v>10.416966541349998</v>
      </c>
      <c r="D37" s="212">
        <f t="shared" si="14"/>
        <v>25.33629354807999</v>
      </c>
      <c r="E37" s="212">
        <f t="shared" si="15"/>
        <v>11.168095993689999</v>
      </c>
      <c r="F37" s="212">
        <f t="shared" si="16"/>
        <v>23.045955949199993</v>
      </c>
      <c r="G37" s="212">
        <f t="shared" si="17"/>
        <v>12.014794758929998</v>
      </c>
      <c r="H37" s="214" t="s">
        <v>416</v>
      </c>
      <c r="I37" s="216">
        <v>62000</v>
      </c>
      <c r="J37" s="214" t="s">
        <v>408</v>
      </c>
      <c r="K37" s="215">
        <v>33800</v>
      </c>
      <c r="L37" s="214" t="s">
        <v>419</v>
      </c>
      <c r="M37" s="216">
        <v>25200</v>
      </c>
      <c r="N37" s="215">
        <v>2800</v>
      </c>
      <c r="O37" s="215">
        <v>4900</v>
      </c>
      <c r="P37" s="371" t="s">
        <v>1127</v>
      </c>
      <c r="Q37" s="293" t="s">
        <v>312</v>
      </c>
      <c r="R37" s="371" t="s">
        <v>1128</v>
      </c>
      <c r="S37" s="293" t="s">
        <v>312</v>
      </c>
      <c r="U37" s="392" t="s">
        <v>602</v>
      </c>
      <c r="V37" s="258">
        <v>-5</v>
      </c>
      <c r="W37" s="258">
        <v>-35</v>
      </c>
      <c r="X37" s="250">
        <v>31.131160841389999</v>
      </c>
      <c r="Y37" s="250">
        <v>1.0782561780290001</v>
      </c>
      <c r="Z37" s="250">
        <v>-0.24030507860799999</v>
      </c>
      <c r="AA37" s="250">
        <v>1.3862849494000001E-2</v>
      </c>
      <c r="AB37" s="250">
        <v>-7.6523181460000003E-3</v>
      </c>
      <c r="AC37" s="250">
        <v>-8.3928820700000003E-4</v>
      </c>
      <c r="AD37" s="250">
        <v>6.4870375999999996E-5</v>
      </c>
      <c r="AE37" s="250">
        <v>-7.3669906999999997E-5</v>
      </c>
      <c r="AF37" s="250">
        <v>-1.4123945E-5</v>
      </c>
      <c r="AG37" s="250">
        <v>1.2442450000000001E-6</v>
      </c>
      <c r="AH37" s="250">
        <v>3.5650783442249998</v>
      </c>
      <c r="AI37" s="250">
        <v>4.2781826441000002E-2</v>
      </c>
      <c r="AJ37" s="250">
        <v>4.8126169938999999E-2</v>
      </c>
      <c r="AK37" s="250">
        <v>3.029127E-6</v>
      </c>
      <c r="AL37" s="250">
        <v>1.35976007E-4</v>
      </c>
      <c r="AM37" s="250">
        <v>-1.69148221E-4</v>
      </c>
      <c r="AN37" s="250">
        <v>2.2979E-8</v>
      </c>
      <c r="AO37" s="250">
        <v>-5.4679999999999997E-8</v>
      </c>
      <c r="AP37" s="250">
        <v>5.516827E-6</v>
      </c>
      <c r="AQ37" s="250">
        <v>8.7408120000000006E-6</v>
      </c>
      <c r="AW37" s="382"/>
    </row>
    <row r="38" spans="2:49" ht="15.75" x14ac:dyDescent="0.25">
      <c r="B38" s="212">
        <f t="shared" si="12"/>
        <v>36.537811382781989</v>
      </c>
      <c r="C38" s="212">
        <f t="shared" si="13"/>
        <v>13.687255309202001</v>
      </c>
      <c r="D38" s="212">
        <f t="shared" si="14"/>
        <v>33.583417778331992</v>
      </c>
      <c r="E38" s="212">
        <f t="shared" si="15"/>
        <v>14.816316047082001</v>
      </c>
      <c r="F38" s="212">
        <f t="shared" si="16"/>
        <v>30.542591679882001</v>
      </c>
      <c r="G38" s="212">
        <f t="shared" si="17"/>
        <v>16.056430686862004</v>
      </c>
      <c r="H38" s="214" t="s">
        <v>416</v>
      </c>
      <c r="I38" s="216">
        <v>62000</v>
      </c>
      <c r="J38" s="214" t="s">
        <v>417</v>
      </c>
      <c r="K38" s="215">
        <v>51800</v>
      </c>
      <c r="L38" s="214" t="s">
        <v>822</v>
      </c>
      <c r="M38" s="216">
        <v>29600</v>
      </c>
      <c r="N38" s="215">
        <v>2800</v>
      </c>
      <c r="O38" s="215">
        <v>4900</v>
      </c>
      <c r="P38" s="371" t="s">
        <v>1129</v>
      </c>
      <c r="Q38" s="293" t="s">
        <v>312</v>
      </c>
      <c r="R38" s="371" t="s">
        <v>1130</v>
      </c>
      <c r="S38" s="293" t="s">
        <v>312</v>
      </c>
      <c r="U38" s="393" t="s">
        <v>606</v>
      </c>
      <c r="V38" s="258">
        <v>-5</v>
      </c>
      <c r="W38" s="258">
        <v>-35</v>
      </c>
      <c r="X38" s="250">
        <v>40.214350410530997</v>
      </c>
      <c r="Y38" s="250">
        <v>1.378481545514</v>
      </c>
      <c r="Z38" s="250">
        <v>-0.27328839851499998</v>
      </c>
      <c r="AA38" s="250">
        <v>1.7536989677999999E-2</v>
      </c>
      <c r="AB38" s="250">
        <v>-8.9445770520000002E-3</v>
      </c>
      <c r="AC38" s="250">
        <v>-1.7975119749999999E-3</v>
      </c>
      <c r="AD38" s="250">
        <v>8.2338656000000005E-5</v>
      </c>
      <c r="AE38" s="250">
        <v>-9.2370047999999996E-5</v>
      </c>
      <c r="AF38" s="250">
        <v>-2.8848711000000001E-5</v>
      </c>
      <c r="AG38" s="250">
        <v>4.7755549999999999E-6</v>
      </c>
      <c r="AH38" s="250">
        <v>4.6394056457410002</v>
      </c>
      <c r="AI38" s="250">
        <v>5.7994989476E-2</v>
      </c>
      <c r="AJ38" s="250">
        <v>3.4970495593000001E-2</v>
      </c>
      <c r="AK38" s="250">
        <v>3.059673E-6</v>
      </c>
      <c r="AL38" s="250">
        <v>-1.08737323E-4</v>
      </c>
      <c r="AM38" s="250">
        <v>8.6983617399999998E-4</v>
      </c>
      <c r="AN38" s="250">
        <v>-5.6435289999999996E-6</v>
      </c>
      <c r="AO38" s="250">
        <v>-5.9936000000000001E-8</v>
      </c>
      <c r="AP38" s="250">
        <v>1.5072169E-5</v>
      </c>
      <c r="AQ38" s="250">
        <v>2.8994409999999998E-6</v>
      </c>
      <c r="AW38" s="382"/>
    </row>
    <row r="39" spans="2:49" ht="15.75" x14ac:dyDescent="0.25">
      <c r="B39" s="212">
        <f t="shared" si="12"/>
        <v>45.473594294510001</v>
      </c>
      <c r="C39" s="212">
        <f t="shared" si="13"/>
        <v>17.295778147714</v>
      </c>
      <c r="D39" s="212">
        <f t="shared" si="14"/>
        <v>41.624385673790002</v>
      </c>
      <c r="E39" s="212">
        <f t="shared" si="15"/>
        <v>18.593649921633997</v>
      </c>
      <c r="F39" s="212">
        <f t="shared" si="16"/>
        <v>37.673671303570003</v>
      </c>
      <c r="G39" s="212">
        <f t="shared" si="17"/>
        <v>20.005728319353995</v>
      </c>
      <c r="H39" s="214" t="s">
        <v>935</v>
      </c>
      <c r="I39" s="216">
        <v>108200</v>
      </c>
      <c r="J39" s="214" t="s">
        <v>417</v>
      </c>
      <c r="K39" s="215">
        <v>51800</v>
      </c>
      <c r="L39" s="214" t="s">
        <v>822</v>
      </c>
      <c r="M39" s="216">
        <v>29600</v>
      </c>
      <c r="N39" s="215">
        <v>2800</v>
      </c>
      <c r="O39" s="215">
        <v>4900</v>
      </c>
      <c r="P39" s="371" t="s">
        <v>1131</v>
      </c>
      <c r="Q39" s="293" t="s">
        <v>312</v>
      </c>
      <c r="R39" s="371" t="s">
        <v>1132</v>
      </c>
      <c r="S39" s="293" t="s">
        <v>312</v>
      </c>
      <c r="U39" s="393" t="s">
        <v>611</v>
      </c>
      <c r="V39" s="258">
        <v>-5</v>
      </c>
      <c r="W39" s="258">
        <v>-35</v>
      </c>
      <c r="X39" s="250">
        <v>52.298801869744999</v>
      </c>
      <c r="Y39" s="250">
        <v>1.8535354033810001</v>
      </c>
      <c r="Z39" s="250">
        <v>-0.40945305385699998</v>
      </c>
      <c r="AA39" s="250">
        <v>2.3993897771999999E-2</v>
      </c>
      <c r="AB39" s="250">
        <v>-1.4217938316E-2</v>
      </c>
      <c r="AC39" s="250">
        <v>-1.6416754449999999E-3</v>
      </c>
      <c r="AD39" s="250">
        <v>1.09312794E-4</v>
      </c>
      <c r="AE39" s="250">
        <v>-1.4359858899999999E-4</v>
      </c>
      <c r="AF39" s="250">
        <v>-2.4711297E-5</v>
      </c>
      <c r="AG39" s="250">
        <v>2.8111480000000001E-6</v>
      </c>
      <c r="AH39" s="250">
        <v>6.2148208409969996</v>
      </c>
      <c r="AI39" s="250">
        <v>7.6332887552000003E-2</v>
      </c>
      <c r="AJ39" s="250">
        <v>3.4794220911999997E-2</v>
      </c>
      <c r="AK39" s="250">
        <v>3.4575310000000002E-6</v>
      </c>
      <c r="AL39" s="250">
        <v>-1.97820645E-4</v>
      </c>
      <c r="AM39" s="250">
        <v>1.193500528E-3</v>
      </c>
      <c r="AN39" s="250">
        <v>2.1372000000000001E-8</v>
      </c>
      <c r="AO39" s="250">
        <v>-7.0535000000000003E-8</v>
      </c>
      <c r="AP39" s="250">
        <v>1.4189158E-5</v>
      </c>
      <c r="AQ39" s="250">
        <v>6.7005400000000005E-7</v>
      </c>
      <c r="AW39" s="382"/>
    </row>
    <row r="40" spans="2:49" ht="15.75" x14ac:dyDescent="0.25">
      <c r="B40" s="212">
        <f t="shared" si="12"/>
        <v>54.644398722691996</v>
      </c>
      <c r="C40" s="212">
        <f t="shared" si="13"/>
        <v>20.417938982528</v>
      </c>
      <c r="D40" s="212">
        <f t="shared" si="14"/>
        <v>50.203365105871988</v>
      </c>
      <c r="E40" s="212">
        <f t="shared" si="15"/>
        <v>21.903845389358001</v>
      </c>
      <c r="F40" s="212">
        <f t="shared" si="16"/>
        <v>45.625563510251986</v>
      </c>
      <c r="G40" s="212">
        <f t="shared" si="17"/>
        <v>23.540621875987998</v>
      </c>
      <c r="H40" s="214" t="s">
        <v>935</v>
      </c>
      <c r="I40" s="216">
        <v>108200</v>
      </c>
      <c r="J40" s="214" t="s">
        <v>820</v>
      </c>
      <c r="K40" s="216">
        <v>62000</v>
      </c>
      <c r="L40" s="214" t="s">
        <v>822</v>
      </c>
      <c r="M40" s="216">
        <v>29600</v>
      </c>
      <c r="N40" s="215">
        <v>2800</v>
      </c>
      <c r="O40" s="215">
        <v>4900</v>
      </c>
      <c r="P40" s="371" t="s">
        <v>1133</v>
      </c>
      <c r="Q40" s="293" t="s">
        <v>312</v>
      </c>
      <c r="R40" s="371" t="s">
        <v>1134</v>
      </c>
      <c r="S40" s="293" t="s">
        <v>312</v>
      </c>
      <c r="U40" s="393" t="s">
        <v>616</v>
      </c>
      <c r="V40" s="258">
        <v>-5</v>
      </c>
      <c r="W40" s="258">
        <v>-35</v>
      </c>
      <c r="X40" s="250">
        <v>60.567549573805998</v>
      </c>
      <c r="Y40" s="250">
        <v>2.0754489786980002</v>
      </c>
      <c r="Z40" s="250">
        <v>-0.43141363473200001</v>
      </c>
      <c r="AA40" s="250">
        <v>2.5926116103999999E-2</v>
      </c>
      <c r="AB40" s="250">
        <v>-1.3991918623E-2</v>
      </c>
      <c r="AC40" s="250">
        <v>-2.2493265980000001E-3</v>
      </c>
      <c r="AD40" s="250">
        <v>1.13316087E-4</v>
      </c>
      <c r="AE40" s="250">
        <v>-1.4027940699999999E-4</v>
      </c>
      <c r="AF40" s="250">
        <v>-3.8341445999999998E-5</v>
      </c>
      <c r="AG40" s="250">
        <v>3.6906100000000001E-6</v>
      </c>
      <c r="AH40" s="250">
        <v>7.2049878133240002</v>
      </c>
      <c r="AI40" s="250">
        <v>0.10197108099799999</v>
      </c>
      <c r="AJ40" s="250">
        <v>7.9404203192999998E-2</v>
      </c>
      <c r="AK40" s="250">
        <v>-7.0586499999999997E-6</v>
      </c>
      <c r="AL40" s="250">
        <v>6.9904178899999996E-4</v>
      </c>
      <c r="AM40" s="250">
        <v>3.5813248300000001E-4</v>
      </c>
      <c r="AN40" s="250">
        <v>-1.2838092E-5</v>
      </c>
      <c r="AO40" s="250">
        <v>6.1235669999999998E-6</v>
      </c>
      <c r="AP40" s="250">
        <v>2.4825789999999998E-6</v>
      </c>
      <c r="AQ40" s="250">
        <v>8.7066230000000002E-6</v>
      </c>
      <c r="AW40" s="382"/>
    </row>
    <row r="41" spans="2:49" ht="15.75" customHeight="1" x14ac:dyDescent="0.25">
      <c r="B41" s="990" t="s">
        <v>1004</v>
      </c>
      <c r="C41" s="990"/>
      <c r="D41" s="990"/>
      <c r="E41" s="990"/>
      <c r="F41" s="990"/>
      <c r="G41" s="990"/>
      <c r="H41" s="990"/>
      <c r="I41" s="990"/>
      <c r="J41" s="990"/>
      <c r="K41" s="990"/>
      <c r="L41" s="990"/>
      <c r="M41" s="990"/>
      <c r="N41" s="990"/>
      <c r="O41" s="990"/>
      <c r="P41" s="990"/>
      <c r="Q41" s="990"/>
      <c r="R41" s="990"/>
      <c r="S41" s="990"/>
    </row>
    <row r="42" spans="2:49" ht="15.75" customHeight="1" x14ac:dyDescent="0.25">
      <c r="B42" s="991" t="s">
        <v>978</v>
      </c>
      <c r="C42" s="991"/>
      <c r="D42" s="991"/>
      <c r="E42" s="991"/>
      <c r="F42" s="991"/>
      <c r="G42" s="991"/>
      <c r="H42" s="991"/>
      <c r="I42" s="991"/>
      <c r="J42" s="991"/>
      <c r="K42" s="991"/>
      <c r="L42" s="991"/>
      <c r="M42" s="991"/>
      <c r="N42" s="991"/>
      <c r="O42" s="991"/>
      <c r="P42" s="991"/>
      <c r="Q42" s="991"/>
      <c r="R42" s="991"/>
      <c r="S42" s="991"/>
    </row>
    <row r="43" spans="2:49" ht="15" customHeight="1" x14ac:dyDescent="0.25">
      <c r="B43" s="394">
        <f t="shared" ref="B43:G55" si="18">B10*1.5</f>
        <v>10.829772020565002</v>
      </c>
      <c r="C43" s="394">
        <f t="shared" si="18"/>
        <v>4.7617491824969989</v>
      </c>
      <c r="D43" s="394">
        <f t="shared" si="18"/>
        <v>9.6724024393200008</v>
      </c>
      <c r="E43" s="394">
        <f t="shared" si="18"/>
        <v>5.4656734160819997</v>
      </c>
      <c r="F43" s="394">
        <f t="shared" si="18"/>
        <v>8.4627875937749995</v>
      </c>
      <c r="G43" s="394">
        <f t="shared" si="18"/>
        <v>6.3091014479669996</v>
      </c>
      <c r="H43" s="214" t="s">
        <v>407</v>
      </c>
      <c r="I43" s="215">
        <v>33800</v>
      </c>
      <c r="J43" s="214" t="s">
        <v>408</v>
      </c>
      <c r="K43" s="215">
        <v>33800</v>
      </c>
      <c r="L43" s="214" t="s">
        <v>1135</v>
      </c>
      <c r="M43" s="214" t="s">
        <v>422</v>
      </c>
      <c r="N43" s="215">
        <v>2800</v>
      </c>
      <c r="O43" s="215">
        <v>4900</v>
      </c>
      <c r="P43" s="371" t="s">
        <v>1136</v>
      </c>
      <c r="Q43" s="293" t="s">
        <v>312</v>
      </c>
      <c r="R43" s="371" t="s">
        <v>1137</v>
      </c>
      <c r="S43" s="293" t="s">
        <v>312</v>
      </c>
      <c r="AW43" s="382"/>
    </row>
    <row r="44" spans="2:49" ht="15" customHeight="1" x14ac:dyDescent="0.25">
      <c r="B44" s="394">
        <f t="shared" si="18"/>
        <v>12.465630021555004</v>
      </c>
      <c r="C44" s="394">
        <f t="shared" si="18"/>
        <v>5.6009091351089992</v>
      </c>
      <c r="D44" s="394">
        <f t="shared" si="18"/>
        <v>11.370190993860003</v>
      </c>
      <c r="E44" s="394">
        <f t="shared" si="18"/>
        <v>6.2898948138840005</v>
      </c>
      <c r="F44" s="394">
        <f t="shared" si="18"/>
        <v>10.244567394165006</v>
      </c>
      <c r="G44" s="394">
        <f t="shared" si="18"/>
        <v>7.0627638711090004</v>
      </c>
      <c r="H44" s="214" t="s">
        <v>571</v>
      </c>
      <c r="I44" s="215">
        <v>51800</v>
      </c>
      <c r="J44" s="214" t="s">
        <v>417</v>
      </c>
      <c r="K44" s="215">
        <v>51800</v>
      </c>
      <c r="L44" s="214" t="s">
        <v>1135</v>
      </c>
      <c r="M44" s="214" t="s">
        <v>422</v>
      </c>
      <c r="N44" s="215">
        <v>2800</v>
      </c>
      <c r="O44" s="215">
        <v>4900</v>
      </c>
      <c r="P44" s="371" t="s">
        <v>1138</v>
      </c>
      <c r="Q44" s="293" t="s">
        <v>312</v>
      </c>
      <c r="R44" s="371" t="s">
        <v>1139</v>
      </c>
      <c r="S44" s="293" t="s">
        <v>312</v>
      </c>
      <c r="AW44" s="382"/>
    </row>
    <row r="45" spans="2:49" ht="15" customHeight="1" x14ac:dyDescent="0.25">
      <c r="B45" s="394">
        <f t="shared" si="18"/>
        <v>16.198651695036006</v>
      </c>
      <c r="C45" s="394">
        <f t="shared" si="18"/>
        <v>6.6981959281619989</v>
      </c>
      <c r="D45" s="394">
        <f t="shared" si="18"/>
        <v>14.744796302871004</v>
      </c>
      <c r="E45" s="394">
        <f t="shared" si="18"/>
        <v>7.5340891221269981</v>
      </c>
      <c r="F45" s="394">
        <f t="shared" si="18"/>
        <v>13.239018862656</v>
      </c>
      <c r="G45" s="394">
        <f t="shared" si="18"/>
        <v>8.4704211289919993</v>
      </c>
      <c r="H45" s="214" t="s">
        <v>416</v>
      </c>
      <c r="I45" s="216">
        <v>62000</v>
      </c>
      <c r="J45" s="214" t="s">
        <v>417</v>
      </c>
      <c r="K45" s="215">
        <v>51800</v>
      </c>
      <c r="L45" s="214" t="s">
        <v>1135</v>
      </c>
      <c r="M45" s="214" t="s">
        <v>422</v>
      </c>
      <c r="N45" s="215">
        <v>2800</v>
      </c>
      <c r="O45" s="215">
        <v>4900</v>
      </c>
      <c r="P45" s="371" t="s">
        <v>1140</v>
      </c>
      <c r="Q45" s="293" t="s">
        <v>312</v>
      </c>
      <c r="R45" s="371" t="s">
        <v>1141</v>
      </c>
      <c r="S45" s="293" t="s">
        <v>312</v>
      </c>
      <c r="AW45" s="382"/>
    </row>
    <row r="46" spans="2:49" ht="15" customHeight="1" x14ac:dyDescent="0.25">
      <c r="B46" s="394">
        <f t="shared" si="18"/>
        <v>18.706137856439994</v>
      </c>
      <c r="C46" s="394">
        <f t="shared" si="18"/>
        <v>7.8565549786739997</v>
      </c>
      <c r="D46" s="394">
        <f t="shared" si="18"/>
        <v>17.041765107884999</v>
      </c>
      <c r="E46" s="394">
        <f t="shared" si="18"/>
        <v>8.8238095812239976</v>
      </c>
      <c r="F46" s="394">
        <f t="shared" si="18"/>
        <v>15.336380989829994</v>
      </c>
      <c r="G46" s="394">
        <f t="shared" si="18"/>
        <v>9.9001585759739985</v>
      </c>
      <c r="H46" s="214" t="s">
        <v>416</v>
      </c>
      <c r="I46" s="216">
        <v>62000</v>
      </c>
      <c r="J46" s="214" t="s">
        <v>417</v>
      </c>
      <c r="K46" s="215">
        <v>51800</v>
      </c>
      <c r="L46" s="214" t="s">
        <v>1135</v>
      </c>
      <c r="M46" s="214" t="s">
        <v>422</v>
      </c>
      <c r="N46" s="215">
        <v>2800</v>
      </c>
      <c r="O46" s="215">
        <v>4900</v>
      </c>
      <c r="P46" s="371" t="s">
        <v>1142</v>
      </c>
      <c r="Q46" s="293" t="s">
        <v>312</v>
      </c>
      <c r="R46" s="371" t="s">
        <v>1143</v>
      </c>
      <c r="S46" s="293" t="s">
        <v>312</v>
      </c>
      <c r="AW46" s="382"/>
    </row>
    <row r="47" spans="2:49" ht="15" customHeight="1" x14ac:dyDescent="0.25">
      <c r="B47" s="394">
        <f t="shared" si="18"/>
        <v>21.109215433817994</v>
      </c>
      <c r="C47" s="394">
        <f t="shared" si="18"/>
        <v>8.7623794067730003</v>
      </c>
      <c r="D47" s="394">
        <f t="shared" si="18"/>
        <v>19.314725306102989</v>
      </c>
      <c r="E47" s="394">
        <f t="shared" si="18"/>
        <v>9.8707401759480007</v>
      </c>
      <c r="F47" s="394">
        <f t="shared" si="18"/>
        <v>17.461221630437993</v>
      </c>
      <c r="G47" s="394">
        <f t="shared" si="18"/>
        <v>11.104092489872997</v>
      </c>
      <c r="H47" s="214" t="s">
        <v>416</v>
      </c>
      <c r="I47" s="216">
        <v>62000</v>
      </c>
      <c r="J47" s="214" t="s">
        <v>417</v>
      </c>
      <c r="K47" s="215">
        <v>51800</v>
      </c>
      <c r="L47" s="214" t="s">
        <v>1135</v>
      </c>
      <c r="M47" s="214" t="s">
        <v>422</v>
      </c>
      <c r="N47" s="215">
        <v>2800</v>
      </c>
      <c r="O47" s="215">
        <v>4900</v>
      </c>
      <c r="P47" s="371" t="s">
        <v>1144</v>
      </c>
      <c r="Q47" s="293" t="s">
        <v>312</v>
      </c>
      <c r="R47" s="371" t="s">
        <v>1145</v>
      </c>
      <c r="S47" s="293" t="s">
        <v>312</v>
      </c>
      <c r="AW47" s="382"/>
    </row>
    <row r="48" spans="2:49" ht="15" customHeight="1" x14ac:dyDescent="0.25">
      <c r="B48" s="394">
        <f t="shared" si="18"/>
        <v>27.386153999036999</v>
      </c>
      <c r="C48" s="394">
        <f t="shared" si="18"/>
        <v>11.289769558496999</v>
      </c>
      <c r="D48" s="394">
        <f t="shared" si="18"/>
        <v>24.921020403357005</v>
      </c>
      <c r="E48" s="394">
        <f t="shared" si="18"/>
        <v>12.608758698597004</v>
      </c>
      <c r="F48" s="394">
        <f t="shared" si="18"/>
        <v>22.408533786777003</v>
      </c>
      <c r="G48" s="394">
        <f t="shared" si="18"/>
        <v>14.045581314597001</v>
      </c>
      <c r="H48" s="214" t="s">
        <v>416</v>
      </c>
      <c r="I48" s="216">
        <v>62000</v>
      </c>
      <c r="J48" s="214" t="s">
        <v>417</v>
      </c>
      <c r="K48" s="215">
        <v>51800</v>
      </c>
      <c r="L48" s="214" t="s">
        <v>1135</v>
      </c>
      <c r="M48" s="214" t="s">
        <v>422</v>
      </c>
      <c r="N48" s="215">
        <v>2800</v>
      </c>
      <c r="O48" s="215">
        <v>4900</v>
      </c>
      <c r="P48" s="371" t="s">
        <v>1146</v>
      </c>
      <c r="Q48" s="293" t="s">
        <v>312</v>
      </c>
      <c r="R48" s="371" t="s">
        <v>1147</v>
      </c>
      <c r="S48" s="293" t="s">
        <v>312</v>
      </c>
      <c r="AW48" s="382"/>
    </row>
    <row r="49" spans="2:49" ht="15" customHeight="1" x14ac:dyDescent="0.25">
      <c r="B49" s="394">
        <f t="shared" si="18"/>
        <v>32.249264853038994</v>
      </c>
      <c r="C49" s="394">
        <f t="shared" si="18"/>
        <v>12.896197266666</v>
      </c>
      <c r="D49" s="394">
        <f t="shared" si="18"/>
        <v>29.333472932723993</v>
      </c>
      <c r="E49" s="394">
        <f t="shared" si="18"/>
        <v>14.421558552606003</v>
      </c>
      <c r="F49" s="394">
        <f t="shared" si="18"/>
        <v>26.397483908258991</v>
      </c>
      <c r="G49" s="394">
        <f t="shared" si="18"/>
        <v>16.074477931745999</v>
      </c>
      <c r="H49" s="214" t="s">
        <v>416</v>
      </c>
      <c r="I49" s="216">
        <v>62000</v>
      </c>
      <c r="J49" s="214" t="s">
        <v>417</v>
      </c>
      <c r="K49" s="215">
        <v>51800</v>
      </c>
      <c r="L49" s="214" t="s">
        <v>1135</v>
      </c>
      <c r="M49" s="214" t="s">
        <v>422</v>
      </c>
      <c r="N49" s="215">
        <v>2800</v>
      </c>
      <c r="O49" s="215">
        <v>4900</v>
      </c>
      <c r="P49" s="371" t="s">
        <v>1148</v>
      </c>
      <c r="Q49" s="293" t="s">
        <v>312</v>
      </c>
      <c r="R49" s="371" t="s">
        <v>1149</v>
      </c>
      <c r="S49" s="293" t="s">
        <v>312</v>
      </c>
      <c r="AW49" s="382"/>
    </row>
    <row r="50" spans="2:49" ht="15" customHeight="1" x14ac:dyDescent="0.25">
      <c r="B50" s="394">
        <f t="shared" si="18"/>
        <v>37.307974807649991</v>
      </c>
      <c r="C50" s="394">
        <f t="shared" si="18"/>
        <v>14.719095534372</v>
      </c>
      <c r="D50" s="394">
        <f t="shared" si="18"/>
        <v>34.000268525984993</v>
      </c>
      <c r="E50" s="394">
        <f t="shared" si="18"/>
        <v>16.557278047781999</v>
      </c>
      <c r="F50" s="394">
        <f t="shared" si="18"/>
        <v>30.559228521570006</v>
      </c>
      <c r="G50" s="394">
        <f t="shared" si="18"/>
        <v>18.628425353891998</v>
      </c>
      <c r="H50" s="214" t="s">
        <v>819</v>
      </c>
      <c r="I50" s="216">
        <v>66400</v>
      </c>
      <c r="J50" s="214" t="s">
        <v>820</v>
      </c>
      <c r="K50" s="216">
        <v>62000</v>
      </c>
      <c r="L50" s="214" t="s">
        <v>1135</v>
      </c>
      <c r="M50" s="214" t="s">
        <v>422</v>
      </c>
      <c r="N50" s="215">
        <v>2800</v>
      </c>
      <c r="O50" s="215">
        <v>4900</v>
      </c>
      <c r="P50" s="371" t="s">
        <v>1150</v>
      </c>
      <c r="Q50" s="293" t="s">
        <v>312</v>
      </c>
      <c r="R50" s="371" t="s">
        <v>1151</v>
      </c>
      <c r="S50" s="293" t="s">
        <v>312</v>
      </c>
      <c r="AW50" s="382"/>
    </row>
    <row r="51" spans="2:49" ht="15" customHeight="1" x14ac:dyDescent="0.25">
      <c r="B51" s="394">
        <f t="shared" si="18"/>
        <v>42.125341987047001</v>
      </c>
      <c r="C51" s="394">
        <f t="shared" si="18"/>
        <v>16.102426884300002</v>
      </c>
      <c r="D51" s="394">
        <f t="shared" si="18"/>
        <v>38.586024518697002</v>
      </c>
      <c r="E51" s="394">
        <f t="shared" si="18"/>
        <v>17.583255186690003</v>
      </c>
      <c r="F51" s="394">
        <f t="shared" si="18"/>
        <v>34.892497301996997</v>
      </c>
      <c r="G51" s="394">
        <f t="shared" si="18"/>
        <v>19.189476979979997</v>
      </c>
      <c r="H51" s="214" t="s">
        <v>830</v>
      </c>
      <c r="I51" s="216">
        <v>117100</v>
      </c>
      <c r="J51" s="214" t="s">
        <v>820</v>
      </c>
      <c r="K51" s="216">
        <v>62000</v>
      </c>
      <c r="L51" s="214" t="s">
        <v>1135</v>
      </c>
      <c r="M51" s="214" t="s">
        <v>422</v>
      </c>
      <c r="N51" s="215">
        <v>2800</v>
      </c>
      <c r="O51" s="215">
        <v>4900</v>
      </c>
      <c r="P51" s="371" t="s">
        <v>1152</v>
      </c>
      <c r="Q51" s="293" t="s">
        <v>312</v>
      </c>
      <c r="R51" s="371" t="s">
        <v>1153</v>
      </c>
      <c r="S51" s="293" t="s">
        <v>312</v>
      </c>
      <c r="AW51" s="382"/>
    </row>
    <row r="52" spans="2:49" ht="15" customHeight="1" x14ac:dyDescent="0.25">
      <c r="B52" s="394">
        <f t="shared" si="18"/>
        <v>49.443985482431998</v>
      </c>
      <c r="C52" s="394">
        <f t="shared" si="18"/>
        <v>18.883422340205996</v>
      </c>
      <c r="D52" s="394">
        <f t="shared" si="18"/>
        <v>45.171844054586998</v>
      </c>
      <c r="E52" s="394">
        <f t="shared" si="18"/>
        <v>21.024372081605996</v>
      </c>
      <c r="F52" s="394">
        <f t="shared" si="18"/>
        <v>40.725287549592011</v>
      </c>
      <c r="G52" s="394">
        <f t="shared" si="18"/>
        <v>23.471865990906</v>
      </c>
      <c r="H52" s="214" t="s">
        <v>830</v>
      </c>
      <c r="I52" s="216">
        <v>117100</v>
      </c>
      <c r="J52" s="214" t="s">
        <v>820</v>
      </c>
      <c r="K52" s="216">
        <v>62000</v>
      </c>
      <c r="L52" s="214" t="s">
        <v>1135</v>
      </c>
      <c r="M52" s="214" t="s">
        <v>422</v>
      </c>
      <c r="N52" s="215">
        <v>2800</v>
      </c>
      <c r="O52" s="215">
        <v>4900</v>
      </c>
      <c r="P52" s="371" t="s">
        <v>1154</v>
      </c>
      <c r="Q52" s="293" t="s">
        <v>312</v>
      </c>
      <c r="R52" s="371" t="s">
        <v>1155</v>
      </c>
      <c r="S52" s="293" t="s">
        <v>312</v>
      </c>
      <c r="AW52" s="382"/>
    </row>
    <row r="53" spans="2:49" ht="15" customHeight="1" x14ac:dyDescent="0.25">
      <c r="B53" s="394">
        <f t="shared" si="18"/>
        <v>57.816542150291994</v>
      </c>
      <c r="C53" s="394">
        <f t="shared" si="18"/>
        <v>22.143817704971994</v>
      </c>
      <c r="D53" s="394">
        <f t="shared" si="18"/>
        <v>52.933524265092004</v>
      </c>
      <c r="E53" s="394">
        <f t="shared" si="18"/>
        <v>24.618467502717003</v>
      </c>
      <c r="F53" s="394">
        <f t="shared" si="18"/>
        <v>47.758702756242002</v>
      </c>
      <c r="G53" s="394">
        <f t="shared" si="18"/>
        <v>27.438827418761999</v>
      </c>
      <c r="H53" s="214" t="s">
        <v>830</v>
      </c>
      <c r="I53" s="216">
        <v>117100</v>
      </c>
      <c r="J53" s="214" t="s">
        <v>820</v>
      </c>
      <c r="K53" s="216">
        <v>62000</v>
      </c>
      <c r="L53" s="214" t="s">
        <v>1135</v>
      </c>
      <c r="M53" s="214" t="s">
        <v>422</v>
      </c>
      <c r="N53" s="215">
        <v>2800</v>
      </c>
      <c r="O53" s="215">
        <v>4900</v>
      </c>
      <c r="P53" s="371" t="s">
        <v>1156</v>
      </c>
      <c r="Q53" s="293" t="s">
        <v>312</v>
      </c>
      <c r="R53" s="371" t="s">
        <v>1157</v>
      </c>
      <c r="S53" s="293" t="s">
        <v>312</v>
      </c>
      <c r="AW53" s="382"/>
    </row>
    <row r="54" spans="2:49" ht="15" customHeight="1" x14ac:dyDescent="0.25">
      <c r="B54" s="394">
        <f t="shared" si="18"/>
        <v>72.049639421973026</v>
      </c>
      <c r="C54" s="394">
        <f t="shared" si="18"/>
        <v>27.961943185304996</v>
      </c>
      <c r="D54" s="394">
        <f t="shared" si="18"/>
        <v>65.459054781198006</v>
      </c>
      <c r="E54" s="394">
        <f t="shared" si="18"/>
        <v>31.283321476380003</v>
      </c>
      <c r="F54" s="394">
        <f t="shared" si="18"/>
        <v>58.118714279523019</v>
      </c>
      <c r="G54" s="394">
        <f t="shared" si="18"/>
        <v>35.091315079154995</v>
      </c>
      <c r="H54" s="214" t="s">
        <v>869</v>
      </c>
      <c r="I54" s="216">
        <v>239200</v>
      </c>
      <c r="J54" s="214" t="s">
        <v>831</v>
      </c>
      <c r="K54" s="216">
        <v>66400</v>
      </c>
      <c r="L54" s="214" t="s">
        <v>1135</v>
      </c>
      <c r="M54" s="214" t="s">
        <v>422</v>
      </c>
      <c r="N54" s="215">
        <v>2800</v>
      </c>
      <c r="O54" s="215">
        <v>4900</v>
      </c>
      <c r="P54" s="371" t="s">
        <v>1158</v>
      </c>
      <c r="Q54" s="293" t="s">
        <v>312</v>
      </c>
      <c r="R54" s="371"/>
      <c r="S54" s="395"/>
      <c r="AW54" s="382"/>
    </row>
    <row r="55" spans="2:49" ht="15.75" x14ac:dyDescent="0.25">
      <c r="B55" s="394">
        <f t="shared" si="18"/>
        <v>84.620339360909981</v>
      </c>
      <c r="C55" s="394">
        <f t="shared" si="18"/>
        <v>34.029872222988004</v>
      </c>
      <c r="D55" s="394">
        <f t="shared" si="18"/>
        <v>76.535971035974995</v>
      </c>
      <c r="E55" s="394">
        <f t="shared" si="18"/>
        <v>37.998529328297998</v>
      </c>
      <c r="F55" s="394">
        <f t="shared" si="18"/>
        <v>67.830928782840004</v>
      </c>
      <c r="G55" s="394">
        <f t="shared" si="18"/>
        <v>42.561316632707999</v>
      </c>
      <c r="H55" s="214" t="s">
        <v>869</v>
      </c>
      <c r="I55" s="216">
        <v>239200</v>
      </c>
      <c r="J55" s="214" t="s">
        <v>831</v>
      </c>
      <c r="K55" s="216">
        <v>66400</v>
      </c>
      <c r="L55" s="214" t="s">
        <v>1135</v>
      </c>
      <c r="M55" s="214" t="s">
        <v>422</v>
      </c>
      <c r="N55" s="215">
        <v>2800</v>
      </c>
      <c r="O55" s="215">
        <v>4900</v>
      </c>
      <c r="P55" s="371" t="s">
        <v>1159</v>
      </c>
      <c r="Q55" s="293" t="s">
        <v>312</v>
      </c>
      <c r="R55" s="371"/>
      <c r="S55" s="395"/>
      <c r="AW55" s="382"/>
    </row>
    <row r="56" spans="2:49" ht="15" customHeight="1" x14ac:dyDescent="0.25">
      <c r="B56" s="991" t="s">
        <v>1101</v>
      </c>
      <c r="C56" s="991"/>
      <c r="D56" s="991"/>
      <c r="E56" s="991"/>
      <c r="F56" s="991"/>
      <c r="G56" s="991"/>
      <c r="H56" s="991"/>
      <c r="I56" s="991"/>
      <c r="J56" s="991"/>
      <c r="K56" s="991"/>
      <c r="L56" s="991"/>
      <c r="M56" s="991"/>
      <c r="N56" s="991"/>
      <c r="O56" s="991"/>
      <c r="P56" s="991"/>
      <c r="Q56" s="991"/>
      <c r="R56" s="991"/>
      <c r="S56" s="991"/>
    </row>
    <row r="57" spans="2:49" ht="15" customHeight="1" x14ac:dyDescent="0.25">
      <c r="B57" s="394">
        <f t="shared" ref="B57:G62" si="19">B24*1.5</f>
        <v>16.066355160900006</v>
      </c>
      <c r="C57" s="394">
        <f t="shared" si="19"/>
        <v>6.1909989664319998</v>
      </c>
      <c r="D57" s="394">
        <f t="shared" si="19"/>
        <v>14.889549785175003</v>
      </c>
      <c r="E57" s="394">
        <f t="shared" si="19"/>
        <v>6.8582373477270018</v>
      </c>
      <c r="F57" s="394">
        <f t="shared" si="19"/>
        <v>13.607889593100008</v>
      </c>
      <c r="G57" s="394">
        <f t="shared" si="19"/>
        <v>7.6012532204219996</v>
      </c>
      <c r="H57" s="214" t="s">
        <v>416</v>
      </c>
      <c r="I57" s="216">
        <v>62000</v>
      </c>
      <c r="J57" s="214" t="s">
        <v>417</v>
      </c>
      <c r="K57" s="215">
        <v>51800</v>
      </c>
      <c r="L57" s="214" t="s">
        <v>1135</v>
      </c>
      <c r="M57" s="214" t="s">
        <v>422</v>
      </c>
      <c r="N57" s="215">
        <v>2800</v>
      </c>
      <c r="O57" s="215">
        <v>4900</v>
      </c>
      <c r="P57" s="371" t="s">
        <v>1160</v>
      </c>
      <c r="Q57" s="293" t="s">
        <v>312</v>
      </c>
      <c r="R57" s="371" t="s">
        <v>1161</v>
      </c>
      <c r="S57" s="293" t="s">
        <v>312</v>
      </c>
      <c r="AW57" s="382"/>
    </row>
    <row r="58" spans="2:49" ht="15.75" x14ac:dyDescent="0.25">
      <c r="B58" s="394">
        <f t="shared" si="19"/>
        <v>21.886781744588998</v>
      </c>
      <c r="C58" s="394">
        <f t="shared" si="19"/>
        <v>8.3511831712109981</v>
      </c>
      <c r="D58" s="394">
        <f t="shared" si="19"/>
        <v>19.961487680183996</v>
      </c>
      <c r="E58" s="394">
        <f t="shared" si="19"/>
        <v>9.3115649050710001</v>
      </c>
      <c r="F58" s="394">
        <f t="shared" si="19"/>
        <v>17.949978399579003</v>
      </c>
      <c r="G58" s="394">
        <f t="shared" si="19"/>
        <v>10.490045414180996</v>
      </c>
      <c r="H58" s="214" t="s">
        <v>416</v>
      </c>
      <c r="I58" s="216">
        <v>62000</v>
      </c>
      <c r="J58" s="214" t="s">
        <v>417</v>
      </c>
      <c r="K58" s="215">
        <v>51800</v>
      </c>
      <c r="L58" s="214" t="s">
        <v>1135</v>
      </c>
      <c r="M58" s="214" t="s">
        <v>422</v>
      </c>
      <c r="N58" s="215">
        <v>2800</v>
      </c>
      <c r="O58" s="215">
        <v>4900</v>
      </c>
      <c r="P58" s="381" t="s">
        <v>1162</v>
      </c>
      <c r="Q58" s="293" t="s">
        <v>312</v>
      </c>
      <c r="R58" s="371" t="s">
        <v>1163</v>
      </c>
      <c r="S58" s="293" t="s">
        <v>312</v>
      </c>
      <c r="AW58" s="382"/>
    </row>
    <row r="59" spans="2:49" ht="15.75" x14ac:dyDescent="0.25">
      <c r="B59" s="394">
        <f t="shared" si="19"/>
        <v>27.316189301375996</v>
      </c>
      <c r="C59" s="394">
        <f t="shared" si="19"/>
        <v>10.578714517446</v>
      </c>
      <c r="D59" s="394">
        <f t="shared" si="19"/>
        <v>25.091012863041001</v>
      </c>
      <c r="E59" s="394">
        <f t="shared" si="19"/>
        <v>11.556950228105997</v>
      </c>
      <c r="F59" s="394">
        <f t="shared" si="19"/>
        <v>22.755419388005997</v>
      </c>
      <c r="G59" s="394">
        <f t="shared" si="19"/>
        <v>12.620863446666</v>
      </c>
      <c r="H59" s="214" t="s">
        <v>416</v>
      </c>
      <c r="I59" s="216">
        <v>62000</v>
      </c>
      <c r="J59" s="214" t="s">
        <v>417</v>
      </c>
      <c r="K59" s="215">
        <v>51800</v>
      </c>
      <c r="L59" s="214" t="s">
        <v>1135</v>
      </c>
      <c r="M59" s="214" t="s">
        <v>422</v>
      </c>
      <c r="N59" s="215">
        <v>2800</v>
      </c>
      <c r="O59" s="215">
        <v>4900</v>
      </c>
      <c r="P59" s="371" t="s">
        <v>1164</v>
      </c>
      <c r="Q59" s="293" t="s">
        <v>312</v>
      </c>
      <c r="R59" s="371" t="s">
        <v>1165</v>
      </c>
      <c r="S59" s="293" t="s">
        <v>312</v>
      </c>
      <c r="AW59" s="382"/>
    </row>
    <row r="60" spans="2:49" ht="15.75" x14ac:dyDescent="0.25">
      <c r="B60" s="394">
        <f t="shared" si="19"/>
        <v>32.752196805981001</v>
      </c>
      <c r="C60" s="394">
        <f t="shared" si="19"/>
        <v>12.576160452006</v>
      </c>
      <c r="D60" s="394">
        <f t="shared" si="19"/>
        <v>30.010394808546007</v>
      </c>
      <c r="E60" s="394">
        <f t="shared" si="19"/>
        <v>13.767051019881002</v>
      </c>
      <c r="F60" s="394">
        <f t="shared" si="19"/>
        <v>27.176938024461016</v>
      </c>
      <c r="G60" s="394">
        <f t="shared" si="19"/>
        <v>15.089602176006</v>
      </c>
      <c r="H60" s="214" t="s">
        <v>416</v>
      </c>
      <c r="I60" s="216">
        <v>62000</v>
      </c>
      <c r="J60" s="214" t="s">
        <v>417</v>
      </c>
      <c r="K60" s="215">
        <v>51800</v>
      </c>
      <c r="L60" s="214" t="s">
        <v>1135</v>
      </c>
      <c r="M60" s="214" t="s">
        <v>422</v>
      </c>
      <c r="N60" s="215">
        <v>2800</v>
      </c>
      <c r="O60" s="215">
        <v>4900</v>
      </c>
      <c r="P60" s="371" t="s">
        <v>1166</v>
      </c>
      <c r="Q60" s="293" t="s">
        <v>312</v>
      </c>
      <c r="R60" s="371" t="s">
        <v>1167</v>
      </c>
      <c r="S60" s="293" t="s">
        <v>312</v>
      </c>
      <c r="AW60" s="382"/>
    </row>
    <row r="61" spans="2:49" ht="15.75" x14ac:dyDescent="0.25">
      <c r="B61" s="394">
        <f t="shared" si="19"/>
        <v>42.087797446152003</v>
      </c>
      <c r="C61" s="394">
        <f t="shared" si="19"/>
        <v>16.086223862223001</v>
      </c>
      <c r="D61" s="394">
        <f t="shared" si="19"/>
        <v>38.667506103641998</v>
      </c>
      <c r="E61" s="394">
        <f t="shared" si="19"/>
        <v>17.573750386488001</v>
      </c>
      <c r="F61" s="394">
        <f t="shared" si="19"/>
        <v>35.076596468682013</v>
      </c>
      <c r="G61" s="394">
        <f t="shared" si="19"/>
        <v>19.191559992153</v>
      </c>
      <c r="H61" s="214" t="s">
        <v>830</v>
      </c>
      <c r="I61" s="216">
        <v>117100</v>
      </c>
      <c r="J61" s="214" t="s">
        <v>820</v>
      </c>
      <c r="K61" s="216">
        <v>62000</v>
      </c>
      <c r="L61" s="214" t="s">
        <v>1135</v>
      </c>
      <c r="M61" s="214" t="s">
        <v>422</v>
      </c>
      <c r="N61" s="215">
        <v>2800</v>
      </c>
      <c r="O61" s="215">
        <v>4900</v>
      </c>
      <c r="P61" s="371" t="s">
        <v>1168</v>
      </c>
      <c r="Q61" s="293" t="s">
        <v>312</v>
      </c>
      <c r="R61" s="371" t="s">
        <v>1169</v>
      </c>
      <c r="S61" s="293" t="s">
        <v>312</v>
      </c>
      <c r="AW61" s="382"/>
    </row>
    <row r="62" spans="2:49" ht="15.75" x14ac:dyDescent="0.25">
      <c r="B62" s="394">
        <f t="shared" si="19"/>
        <v>58.689540823157998</v>
      </c>
      <c r="C62" s="394">
        <f t="shared" si="19"/>
        <v>23.166463468659003</v>
      </c>
      <c r="D62" s="394">
        <f t="shared" si="19"/>
        <v>53.735208645812996</v>
      </c>
      <c r="E62" s="394">
        <f t="shared" si="19"/>
        <v>25.755397530924</v>
      </c>
      <c r="F62" s="394">
        <f t="shared" si="19"/>
        <v>48.486482478018019</v>
      </c>
      <c r="G62" s="394">
        <f t="shared" si="19"/>
        <v>28.706007292839001</v>
      </c>
      <c r="H62" s="214" t="s">
        <v>830</v>
      </c>
      <c r="I62" s="216">
        <v>117100</v>
      </c>
      <c r="J62" s="214" t="s">
        <v>820</v>
      </c>
      <c r="K62" s="216">
        <v>62000</v>
      </c>
      <c r="L62" s="214" t="s">
        <v>1135</v>
      </c>
      <c r="M62" s="214" t="s">
        <v>422</v>
      </c>
      <c r="N62" s="215">
        <v>2800</v>
      </c>
      <c r="O62" s="215">
        <v>4900</v>
      </c>
      <c r="P62" s="371" t="s">
        <v>1170</v>
      </c>
      <c r="Q62" s="293" t="s">
        <v>312</v>
      </c>
      <c r="R62" s="371" t="s">
        <v>1171</v>
      </c>
      <c r="S62" s="293" t="s">
        <v>312</v>
      </c>
      <c r="AW62" s="382"/>
    </row>
    <row r="63" spans="2:49" ht="15" customHeight="1" x14ac:dyDescent="0.25">
      <c r="B63" s="991" t="s">
        <v>993</v>
      </c>
      <c r="C63" s="991"/>
      <c r="D63" s="991"/>
      <c r="E63" s="991"/>
      <c r="F63" s="991"/>
      <c r="G63" s="991"/>
      <c r="H63" s="991"/>
      <c r="I63" s="991"/>
      <c r="J63" s="991"/>
      <c r="K63" s="991"/>
      <c r="L63" s="991"/>
      <c r="M63" s="991"/>
      <c r="N63" s="991"/>
      <c r="O63" s="991"/>
      <c r="P63" s="991"/>
      <c r="Q63" s="991"/>
      <c r="R63" s="991"/>
      <c r="S63" s="991"/>
    </row>
    <row r="64" spans="2:49" x14ac:dyDescent="0.25">
      <c r="B64" s="394">
        <f t="shared" ref="B64:G72" si="20">B32*1.5</f>
        <v>15.432998131845004</v>
      </c>
      <c r="C64" s="394">
        <f t="shared" si="20"/>
        <v>6.3177258386639998</v>
      </c>
      <c r="D64" s="394">
        <f t="shared" si="20"/>
        <v>14.164202435640002</v>
      </c>
      <c r="E64" s="394">
        <f t="shared" si="20"/>
        <v>6.787607390034001</v>
      </c>
      <c r="F64" s="394">
        <f t="shared" si="20"/>
        <v>12.850998732885003</v>
      </c>
      <c r="G64" s="394">
        <f t="shared" si="20"/>
        <v>7.319890799753999</v>
      </c>
      <c r="H64" s="214" t="s">
        <v>571</v>
      </c>
      <c r="I64" s="215">
        <v>51800</v>
      </c>
      <c r="J64" s="214" t="s">
        <v>408</v>
      </c>
      <c r="K64" s="215">
        <v>33800</v>
      </c>
      <c r="L64" s="214" t="s">
        <v>1135</v>
      </c>
      <c r="M64" s="214" t="s">
        <v>422</v>
      </c>
      <c r="N64" s="215">
        <v>2800</v>
      </c>
      <c r="O64" s="215">
        <v>4900</v>
      </c>
      <c r="P64" s="371" t="s">
        <v>1172</v>
      </c>
      <c r="Q64" s="293" t="s">
        <v>312</v>
      </c>
      <c r="R64" s="371" t="s">
        <v>1173</v>
      </c>
      <c r="S64" s="293" t="s">
        <v>312</v>
      </c>
      <c r="AW64" s="382"/>
    </row>
    <row r="65" spans="2:49" x14ac:dyDescent="0.25">
      <c r="B65" s="394">
        <f t="shared" si="20"/>
        <v>19.176024386928006</v>
      </c>
      <c r="C65" s="394">
        <f t="shared" si="20"/>
        <v>7.7318047684410001</v>
      </c>
      <c r="D65" s="394">
        <f t="shared" si="20"/>
        <v>17.602214432328001</v>
      </c>
      <c r="E65" s="394">
        <f t="shared" si="20"/>
        <v>8.2932858993210008</v>
      </c>
      <c r="F65" s="394">
        <f t="shared" si="20"/>
        <v>15.958763248278004</v>
      </c>
      <c r="G65" s="394">
        <f t="shared" si="20"/>
        <v>8.9314377455009986</v>
      </c>
      <c r="H65" s="214" t="s">
        <v>571</v>
      </c>
      <c r="I65" s="215">
        <v>51800</v>
      </c>
      <c r="J65" s="214" t="s">
        <v>408</v>
      </c>
      <c r="K65" s="215">
        <v>33800</v>
      </c>
      <c r="L65" s="214" t="s">
        <v>1135</v>
      </c>
      <c r="M65" s="214" t="s">
        <v>422</v>
      </c>
      <c r="N65" s="215">
        <v>2800</v>
      </c>
      <c r="O65" s="215">
        <v>4900</v>
      </c>
      <c r="P65" s="371" t="s">
        <v>1174</v>
      </c>
      <c r="Q65" s="293" t="s">
        <v>312</v>
      </c>
      <c r="R65" s="371" t="s">
        <v>1175</v>
      </c>
      <c r="S65" s="293" t="s">
        <v>312</v>
      </c>
      <c r="AW65" s="382"/>
    </row>
    <row r="66" spans="2:49" x14ac:dyDescent="0.25">
      <c r="B66" s="394">
        <f t="shared" si="20"/>
        <v>22.540546378751994</v>
      </c>
      <c r="C66" s="394">
        <f t="shared" si="20"/>
        <v>8.483309909018999</v>
      </c>
      <c r="D66" s="394">
        <f t="shared" si="20"/>
        <v>20.668886753096995</v>
      </c>
      <c r="E66" s="394">
        <f t="shared" si="20"/>
        <v>9.209146176098999</v>
      </c>
      <c r="F66" s="394">
        <f t="shared" si="20"/>
        <v>18.700301120292004</v>
      </c>
      <c r="G66" s="394">
        <f t="shared" si="20"/>
        <v>10.037847993428999</v>
      </c>
      <c r="H66" s="214" t="s">
        <v>571</v>
      </c>
      <c r="I66" s="215">
        <v>51800</v>
      </c>
      <c r="J66" s="214" t="s">
        <v>408</v>
      </c>
      <c r="K66" s="215">
        <v>33800</v>
      </c>
      <c r="L66" s="214" t="s">
        <v>1135</v>
      </c>
      <c r="M66" s="214" t="s">
        <v>422</v>
      </c>
      <c r="N66" s="215">
        <v>2800</v>
      </c>
      <c r="O66" s="215">
        <v>4900</v>
      </c>
      <c r="P66" s="371" t="s">
        <v>1176</v>
      </c>
      <c r="Q66" s="293" t="s">
        <v>312</v>
      </c>
      <c r="R66" s="371" t="s">
        <v>1177</v>
      </c>
      <c r="S66" s="293" t="s">
        <v>312</v>
      </c>
      <c r="AW66" s="382"/>
    </row>
    <row r="67" spans="2:49" ht="15.75" x14ac:dyDescent="0.25">
      <c r="B67" s="394">
        <f t="shared" si="20"/>
        <v>27.552990426758999</v>
      </c>
      <c r="C67" s="394">
        <f t="shared" si="20"/>
        <v>11.520161880006</v>
      </c>
      <c r="D67" s="394">
        <f t="shared" si="20"/>
        <v>25.197841996763994</v>
      </c>
      <c r="E67" s="394">
        <f t="shared" si="20"/>
        <v>12.535905362256001</v>
      </c>
      <c r="F67" s="394">
        <f t="shared" si="20"/>
        <v>22.793192143719001</v>
      </c>
      <c r="G67" s="394">
        <f t="shared" si="20"/>
        <v>13.708869861006002</v>
      </c>
      <c r="H67" s="214" t="s">
        <v>416</v>
      </c>
      <c r="I67" s="216">
        <v>62000</v>
      </c>
      <c r="J67" s="214" t="s">
        <v>417</v>
      </c>
      <c r="K67" s="215">
        <v>51800</v>
      </c>
      <c r="L67" s="214" t="s">
        <v>1135</v>
      </c>
      <c r="M67" s="214" t="s">
        <v>422</v>
      </c>
      <c r="N67" s="215">
        <v>2800</v>
      </c>
      <c r="O67" s="215">
        <v>4900</v>
      </c>
      <c r="P67" s="371" t="s">
        <v>1178</v>
      </c>
      <c r="Q67" s="293" t="s">
        <v>312</v>
      </c>
      <c r="R67" s="371" t="s">
        <v>1179</v>
      </c>
      <c r="S67" s="293" t="s">
        <v>312</v>
      </c>
      <c r="AW67" s="382"/>
    </row>
    <row r="68" spans="2:49" ht="15.75" x14ac:dyDescent="0.25">
      <c r="B68" s="394">
        <f t="shared" si="20"/>
        <v>32.462847940409986</v>
      </c>
      <c r="C68" s="394">
        <f t="shared" si="20"/>
        <v>12.570893745509998</v>
      </c>
      <c r="D68" s="394">
        <f t="shared" si="20"/>
        <v>29.804404925939998</v>
      </c>
      <c r="E68" s="394">
        <f t="shared" si="20"/>
        <v>13.784482843484998</v>
      </c>
      <c r="F68" s="394">
        <f t="shared" si="20"/>
        <v>27.098257287269995</v>
      </c>
      <c r="G68" s="394">
        <f t="shared" si="20"/>
        <v>15.284267551859996</v>
      </c>
      <c r="H68" s="214" t="s">
        <v>416</v>
      </c>
      <c r="I68" s="216">
        <v>62000</v>
      </c>
      <c r="J68" s="214" t="s">
        <v>417</v>
      </c>
      <c r="K68" s="215">
        <v>51800</v>
      </c>
      <c r="L68" s="214" t="s">
        <v>1135</v>
      </c>
      <c r="M68" s="214" t="s">
        <v>422</v>
      </c>
      <c r="N68" s="215">
        <v>2800</v>
      </c>
      <c r="O68" s="215">
        <v>4900</v>
      </c>
      <c r="P68" s="371" t="s">
        <v>1180</v>
      </c>
      <c r="Q68" s="293" t="s">
        <v>312</v>
      </c>
      <c r="R68" s="371" t="s">
        <v>1181</v>
      </c>
      <c r="S68" s="293" t="s">
        <v>312</v>
      </c>
      <c r="AW68" s="382"/>
    </row>
    <row r="69" spans="2:49" ht="15.75" x14ac:dyDescent="0.25">
      <c r="B69" s="394">
        <f t="shared" si="20"/>
        <v>41.360435368139996</v>
      </c>
      <c r="C69" s="394">
        <f t="shared" si="20"/>
        <v>15.625449812024996</v>
      </c>
      <c r="D69" s="394">
        <f t="shared" si="20"/>
        <v>38.004440322119983</v>
      </c>
      <c r="E69" s="394">
        <f t="shared" si="20"/>
        <v>16.752143990534996</v>
      </c>
      <c r="F69" s="394">
        <f t="shared" si="20"/>
        <v>34.568933923799989</v>
      </c>
      <c r="G69" s="394">
        <f t="shared" si="20"/>
        <v>18.022192138394999</v>
      </c>
      <c r="H69" s="214" t="s">
        <v>416</v>
      </c>
      <c r="I69" s="216">
        <v>62000</v>
      </c>
      <c r="J69" s="214" t="s">
        <v>417</v>
      </c>
      <c r="K69" s="215">
        <v>51800</v>
      </c>
      <c r="L69" s="214" t="s">
        <v>1135</v>
      </c>
      <c r="M69" s="214" t="s">
        <v>422</v>
      </c>
      <c r="N69" s="215">
        <v>2800</v>
      </c>
      <c r="O69" s="215">
        <v>4900</v>
      </c>
      <c r="P69" s="371" t="s">
        <v>1182</v>
      </c>
      <c r="Q69" s="293" t="s">
        <v>312</v>
      </c>
      <c r="R69" s="371" t="s">
        <v>1183</v>
      </c>
      <c r="S69" s="293" t="s">
        <v>312</v>
      </c>
      <c r="AW69" s="382"/>
    </row>
    <row r="70" spans="2:49" ht="15.75" x14ac:dyDescent="0.25">
      <c r="B70" s="394">
        <f t="shared" si="20"/>
        <v>54.80671707417298</v>
      </c>
      <c r="C70" s="394">
        <f t="shared" si="20"/>
        <v>20.530882963803002</v>
      </c>
      <c r="D70" s="394">
        <f t="shared" si="20"/>
        <v>50.375126667497987</v>
      </c>
      <c r="E70" s="394">
        <f t="shared" si="20"/>
        <v>22.224474070623003</v>
      </c>
      <c r="F70" s="394">
        <f t="shared" si="20"/>
        <v>45.813887519822998</v>
      </c>
      <c r="G70" s="394">
        <f t="shared" si="20"/>
        <v>24.084646030293008</v>
      </c>
      <c r="H70" s="214" t="s">
        <v>416</v>
      </c>
      <c r="I70" s="216">
        <v>62000</v>
      </c>
      <c r="J70" s="214" t="s">
        <v>417</v>
      </c>
      <c r="K70" s="215">
        <v>51800</v>
      </c>
      <c r="L70" s="214" t="s">
        <v>1135</v>
      </c>
      <c r="M70" s="214" t="s">
        <v>422</v>
      </c>
      <c r="N70" s="215">
        <v>2800</v>
      </c>
      <c r="O70" s="215">
        <v>4900</v>
      </c>
      <c r="P70" s="371" t="s">
        <v>1184</v>
      </c>
      <c r="Q70" s="293" t="s">
        <v>312</v>
      </c>
      <c r="R70" s="371" t="s">
        <v>1185</v>
      </c>
      <c r="S70" s="293" t="s">
        <v>312</v>
      </c>
      <c r="AW70" s="382"/>
    </row>
    <row r="71" spans="2:49" ht="15.75" x14ac:dyDescent="0.25">
      <c r="B71" s="394">
        <f t="shared" si="20"/>
        <v>68.210391441764997</v>
      </c>
      <c r="C71" s="394">
        <f t="shared" si="20"/>
        <v>25.943667221570998</v>
      </c>
      <c r="D71" s="394">
        <f t="shared" si="20"/>
        <v>62.436578510685003</v>
      </c>
      <c r="E71" s="394">
        <f t="shared" si="20"/>
        <v>27.890474882450995</v>
      </c>
      <c r="F71" s="394">
        <f t="shared" si="20"/>
        <v>56.510506955355005</v>
      </c>
      <c r="G71" s="394">
        <f t="shared" si="20"/>
        <v>30.008592479030995</v>
      </c>
      <c r="H71" s="214" t="s">
        <v>819</v>
      </c>
      <c r="I71" s="216">
        <v>66400</v>
      </c>
      <c r="J71" s="214" t="s">
        <v>820</v>
      </c>
      <c r="K71" s="216">
        <v>62000</v>
      </c>
      <c r="L71" s="214" t="s">
        <v>1135</v>
      </c>
      <c r="M71" s="214" t="s">
        <v>422</v>
      </c>
      <c r="N71" s="215">
        <v>2800</v>
      </c>
      <c r="O71" s="215">
        <v>4900</v>
      </c>
      <c r="P71" s="371" t="s">
        <v>1186</v>
      </c>
      <c r="Q71" s="293" t="s">
        <v>312</v>
      </c>
      <c r="R71" s="371" t="s">
        <v>1187</v>
      </c>
      <c r="S71" s="293" t="s">
        <v>312</v>
      </c>
      <c r="AW71" s="382"/>
    </row>
    <row r="72" spans="2:49" ht="15.75" x14ac:dyDescent="0.25">
      <c r="B72" s="394">
        <f t="shared" si="20"/>
        <v>81.966598084037997</v>
      </c>
      <c r="C72" s="394">
        <f t="shared" si="20"/>
        <v>30.626908473792</v>
      </c>
      <c r="D72" s="394">
        <f t="shared" si="20"/>
        <v>75.305047658807979</v>
      </c>
      <c r="E72" s="394">
        <f t="shared" si="20"/>
        <v>32.855768084037003</v>
      </c>
      <c r="F72" s="394">
        <f t="shared" si="20"/>
        <v>68.438345265377976</v>
      </c>
      <c r="G72" s="394">
        <f t="shared" si="20"/>
        <v>35.310932813981999</v>
      </c>
      <c r="H72" s="214" t="s">
        <v>830</v>
      </c>
      <c r="I72" s="216">
        <v>117100</v>
      </c>
      <c r="J72" s="214" t="s">
        <v>820</v>
      </c>
      <c r="K72" s="216">
        <v>62000</v>
      </c>
      <c r="L72" s="214" t="s">
        <v>1135</v>
      </c>
      <c r="M72" s="214" t="s">
        <v>422</v>
      </c>
      <c r="N72" s="215">
        <v>2800</v>
      </c>
      <c r="O72" s="215">
        <v>4900</v>
      </c>
      <c r="P72" s="371" t="s">
        <v>1188</v>
      </c>
      <c r="Q72" s="293" t="s">
        <v>312</v>
      </c>
      <c r="R72" s="371" t="s">
        <v>1189</v>
      </c>
      <c r="S72" s="293" t="s">
        <v>312</v>
      </c>
      <c r="AW72" s="382"/>
    </row>
    <row r="73" spans="2:49" ht="15.75" customHeight="1" x14ac:dyDescent="0.25">
      <c r="B73" s="990" t="s">
        <v>1030</v>
      </c>
      <c r="C73" s="990"/>
      <c r="D73" s="990"/>
      <c r="E73" s="990"/>
      <c r="F73" s="990"/>
      <c r="G73" s="990"/>
      <c r="H73" s="990"/>
      <c r="I73" s="990"/>
      <c r="J73" s="990"/>
      <c r="K73" s="990"/>
      <c r="L73" s="990"/>
      <c r="M73" s="990"/>
      <c r="N73" s="990"/>
      <c r="O73" s="990"/>
      <c r="P73" s="990"/>
      <c r="Q73" s="990"/>
      <c r="R73" s="990"/>
      <c r="S73" s="990"/>
    </row>
    <row r="74" spans="2:49" ht="15.75" customHeight="1" x14ac:dyDescent="0.25">
      <c r="B74" s="991" t="s">
        <v>978</v>
      </c>
      <c r="C74" s="991"/>
      <c r="D74" s="991"/>
      <c r="E74" s="991"/>
      <c r="F74" s="991"/>
      <c r="G74" s="991"/>
      <c r="H74" s="991"/>
      <c r="I74" s="991"/>
      <c r="J74" s="991"/>
      <c r="K74" s="991"/>
      <c r="L74" s="991"/>
      <c r="M74" s="991"/>
      <c r="N74" s="991"/>
      <c r="O74" s="991"/>
      <c r="P74" s="991"/>
      <c r="Q74" s="991"/>
      <c r="R74" s="991"/>
      <c r="S74" s="991"/>
    </row>
    <row r="75" spans="2:49" ht="15" customHeight="1" x14ac:dyDescent="0.25">
      <c r="B75" s="394">
        <f t="shared" ref="B75:G87" si="21">B10*2</f>
        <v>14.439696027420002</v>
      </c>
      <c r="C75" s="394">
        <f t="shared" si="21"/>
        <v>6.3489989099959985</v>
      </c>
      <c r="D75" s="394">
        <f t="shared" si="21"/>
        <v>12.896536585760002</v>
      </c>
      <c r="E75" s="394">
        <f t="shared" si="21"/>
        <v>7.2875645547759991</v>
      </c>
      <c r="F75" s="394">
        <f t="shared" si="21"/>
        <v>11.2837167917</v>
      </c>
      <c r="G75" s="394">
        <f t="shared" si="21"/>
        <v>8.4121352639559994</v>
      </c>
      <c r="H75" s="214" t="s">
        <v>416</v>
      </c>
      <c r="I75" s="216">
        <v>62000</v>
      </c>
      <c r="J75" s="214" t="s">
        <v>417</v>
      </c>
      <c r="K75" s="215">
        <v>51800</v>
      </c>
      <c r="L75" s="214" t="s">
        <v>1135</v>
      </c>
      <c r="M75" s="214" t="s">
        <v>422</v>
      </c>
      <c r="N75" s="215">
        <v>2800</v>
      </c>
      <c r="O75" s="215">
        <v>4900</v>
      </c>
      <c r="P75" s="371" t="s">
        <v>1190</v>
      </c>
      <c r="Q75" s="293" t="s">
        <v>312</v>
      </c>
      <c r="R75" s="371" t="s">
        <v>1191</v>
      </c>
      <c r="S75" s="293" t="s">
        <v>312</v>
      </c>
      <c r="AW75" s="382"/>
    </row>
    <row r="76" spans="2:49" ht="15.75" x14ac:dyDescent="0.25">
      <c r="B76" s="394">
        <f t="shared" si="21"/>
        <v>16.620840028740005</v>
      </c>
      <c r="C76" s="394">
        <f t="shared" si="21"/>
        <v>7.467878846811999</v>
      </c>
      <c r="D76" s="394">
        <f t="shared" si="21"/>
        <v>15.160254658480005</v>
      </c>
      <c r="E76" s="394">
        <f t="shared" si="21"/>
        <v>8.3865264185120001</v>
      </c>
      <c r="F76" s="394">
        <f t="shared" si="21"/>
        <v>13.659423192220007</v>
      </c>
      <c r="G76" s="394">
        <f t="shared" si="21"/>
        <v>9.4170184948119999</v>
      </c>
      <c r="H76" s="214" t="s">
        <v>416</v>
      </c>
      <c r="I76" s="216">
        <v>62000</v>
      </c>
      <c r="J76" s="214" t="s">
        <v>417</v>
      </c>
      <c r="K76" s="215">
        <v>51800</v>
      </c>
      <c r="L76" s="214" t="s">
        <v>1135</v>
      </c>
      <c r="M76" s="214" t="s">
        <v>422</v>
      </c>
      <c r="N76" s="215">
        <v>2800</v>
      </c>
      <c r="O76" s="215">
        <v>4900</v>
      </c>
      <c r="P76" s="371" t="s">
        <v>1192</v>
      </c>
      <c r="Q76" s="293" t="s">
        <v>312</v>
      </c>
      <c r="R76" s="371" t="s">
        <v>1193</v>
      </c>
      <c r="S76" s="293" t="s">
        <v>312</v>
      </c>
      <c r="AW76" s="382"/>
    </row>
    <row r="77" spans="2:49" ht="15.75" x14ac:dyDescent="0.25">
      <c r="B77" s="394">
        <f t="shared" si="21"/>
        <v>21.598202260048005</v>
      </c>
      <c r="C77" s="394">
        <f t="shared" si="21"/>
        <v>8.9309279042159986</v>
      </c>
      <c r="D77" s="394">
        <f t="shared" si="21"/>
        <v>19.659728403828005</v>
      </c>
      <c r="E77" s="394">
        <f t="shared" si="21"/>
        <v>10.045452162835998</v>
      </c>
      <c r="F77" s="394">
        <f t="shared" si="21"/>
        <v>17.652025150208001</v>
      </c>
      <c r="G77" s="394">
        <f t="shared" si="21"/>
        <v>11.293894838656</v>
      </c>
      <c r="H77" s="214" t="s">
        <v>416</v>
      </c>
      <c r="I77" s="216">
        <v>62000</v>
      </c>
      <c r="J77" s="214" t="s">
        <v>417</v>
      </c>
      <c r="K77" s="215">
        <v>51800</v>
      </c>
      <c r="L77" s="214" t="s">
        <v>1135</v>
      </c>
      <c r="M77" s="214" t="s">
        <v>422</v>
      </c>
      <c r="N77" s="215">
        <v>2800</v>
      </c>
      <c r="O77" s="215">
        <v>4900</v>
      </c>
      <c r="P77" s="371" t="s">
        <v>1194</v>
      </c>
      <c r="Q77" s="293" t="s">
        <v>312</v>
      </c>
      <c r="R77" s="371" t="s">
        <v>1195</v>
      </c>
      <c r="S77" s="293" t="s">
        <v>312</v>
      </c>
      <c r="AW77" s="382"/>
    </row>
    <row r="78" spans="2:49" ht="15.75" x14ac:dyDescent="0.25">
      <c r="B78" s="394">
        <f t="shared" si="21"/>
        <v>24.941517141919995</v>
      </c>
      <c r="C78" s="394">
        <f t="shared" si="21"/>
        <v>10.475406638232</v>
      </c>
      <c r="D78" s="394">
        <f t="shared" si="21"/>
        <v>22.722353477179997</v>
      </c>
      <c r="E78" s="394">
        <f t="shared" si="21"/>
        <v>11.765079441631997</v>
      </c>
      <c r="F78" s="394">
        <f t="shared" si="21"/>
        <v>20.448507986439992</v>
      </c>
      <c r="G78" s="394">
        <f t="shared" si="21"/>
        <v>13.200211434631997</v>
      </c>
      <c r="H78" s="214" t="s">
        <v>416</v>
      </c>
      <c r="I78" s="216">
        <v>62000</v>
      </c>
      <c r="J78" s="214" t="s">
        <v>417</v>
      </c>
      <c r="K78" s="215">
        <v>51800</v>
      </c>
      <c r="L78" s="214" t="s">
        <v>1135</v>
      </c>
      <c r="M78" s="214" t="s">
        <v>422</v>
      </c>
      <c r="N78" s="215">
        <v>2800</v>
      </c>
      <c r="O78" s="215">
        <v>4900</v>
      </c>
      <c r="P78" s="371" t="s">
        <v>1196</v>
      </c>
      <c r="Q78" s="293" t="s">
        <v>312</v>
      </c>
      <c r="R78" s="371" t="s">
        <v>1197</v>
      </c>
      <c r="S78" s="293" t="s">
        <v>312</v>
      </c>
      <c r="AW78" s="382"/>
    </row>
    <row r="79" spans="2:49" ht="15.75" x14ac:dyDescent="0.25">
      <c r="B79" s="394">
        <f t="shared" si="21"/>
        <v>28.145620578423991</v>
      </c>
      <c r="C79" s="394">
        <f t="shared" si="21"/>
        <v>11.683172542364002</v>
      </c>
      <c r="D79" s="394">
        <f t="shared" si="21"/>
        <v>25.752967074803987</v>
      </c>
      <c r="E79" s="394">
        <f t="shared" si="21"/>
        <v>13.160986901264</v>
      </c>
      <c r="F79" s="394">
        <f t="shared" si="21"/>
        <v>23.281628840583991</v>
      </c>
      <c r="G79" s="394">
        <f t="shared" si="21"/>
        <v>14.805456653163997</v>
      </c>
      <c r="H79" s="214" t="s">
        <v>819</v>
      </c>
      <c r="I79" s="216">
        <v>66400</v>
      </c>
      <c r="J79" s="214" t="s">
        <v>820</v>
      </c>
      <c r="K79" s="216">
        <v>62000</v>
      </c>
      <c r="L79" s="214" t="s">
        <v>1135</v>
      </c>
      <c r="M79" s="214" t="s">
        <v>422</v>
      </c>
      <c r="N79" s="215">
        <v>2800</v>
      </c>
      <c r="O79" s="215">
        <v>4900</v>
      </c>
      <c r="P79" s="371" t="s">
        <v>1198</v>
      </c>
      <c r="Q79" s="293" t="s">
        <v>312</v>
      </c>
      <c r="R79" s="371" t="s">
        <v>1199</v>
      </c>
      <c r="S79" s="293" t="s">
        <v>312</v>
      </c>
      <c r="AW79" s="382"/>
    </row>
    <row r="80" spans="2:49" ht="15.75" x14ac:dyDescent="0.25">
      <c r="B80" s="394">
        <f t="shared" si="21"/>
        <v>36.514871998715996</v>
      </c>
      <c r="C80" s="394">
        <f t="shared" si="21"/>
        <v>15.053026077996</v>
      </c>
      <c r="D80" s="394">
        <f t="shared" si="21"/>
        <v>33.228027204476007</v>
      </c>
      <c r="E80" s="394">
        <f t="shared" si="21"/>
        <v>16.811678264796004</v>
      </c>
      <c r="F80" s="394">
        <f t="shared" si="21"/>
        <v>29.878045049036004</v>
      </c>
      <c r="G80" s="394">
        <f t="shared" si="21"/>
        <v>18.727441752796</v>
      </c>
      <c r="H80" s="214" t="s">
        <v>819</v>
      </c>
      <c r="I80" s="216">
        <v>66400</v>
      </c>
      <c r="J80" s="214" t="s">
        <v>820</v>
      </c>
      <c r="K80" s="216">
        <v>62000</v>
      </c>
      <c r="L80" s="214" t="s">
        <v>1135</v>
      </c>
      <c r="M80" s="214" t="s">
        <v>422</v>
      </c>
      <c r="N80" s="215">
        <v>2800</v>
      </c>
      <c r="O80" s="215">
        <v>4900</v>
      </c>
      <c r="P80" s="371" t="s">
        <v>1200</v>
      </c>
      <c r="Q80" s="293" t="s">
        <v>312</v>
      </c>
      <c r="R80" s="371" t="s">
        <v>1201</v>
      </c>
      <c r="S80" s="293" t="s">
        <v>312</v>
      </c>
      <c r="AW80" s="382"/>
    </row>
    <row r="81" spans="2:49" ht="15.75" x14ac:dyDescent="0.25">
      <c r="B81" s="394">
        <f t="shared" si="21"/>
        <v>42.99901980405199</v>
      </c>
      <c r="C81" s="394">
        <f t="shared" si="21"/>
        <v>17.194929688887999</v>
      </c>
      <c r="D81" s="394">
        <f t="shared" si="21"/>
        <v>39.111297243631988</v>
      </c>
      <c r="E81" s="394">
        <f t="shared" si="21"/>
        <v>19.228744736808004</v>
      </c>
      <c r="F81" s="394">
        <f t="shared" si="21"/>
        <v>35.19664521101199</v>
      </c>
      <c r="G81" s="394">
        <f t="shared" si="21"/>
        <v>21.432637242327999</v>
      </c>
      <c r="H81" s="214" t="s">
        <v>830</v>
      </c>
      <c r="I81" s="216">
        <v>117100</v>
      </c>
      <c r="J81" s="214" t="s">
        <v>820</v>
      </c>
      <c r="K81" s="216">
        <v>62000</v>
      </c>
      <c r="L81" s="214" t="s">
        <v>1135</v>
      </c>
      <c r="M81" s="214" t="s">
        <v>422</v>
      </c>
      <c r="N81" s="215">
        <v>2800</v>
      </c>
      <c r="O81" s="215">
        <v>4900</v>
      </c>
      <c r="P81" s="371" t="s">
        <v>1202</v>
      </c>
      <c r="Q81" s="293" t="s">
        <v>312</v>
      </c>
      <c r="R81" s="371" t="s">
        <v>1203</v>
      </c>
      <c r="S81" s="293" t="s">
        <v>312</v>
      </c>
      <c r="AW81" s="382"/>
    </row>
    <row r="82" spans="2:49" ht="15.75" x14ac:dyDescent="0.25">
      <c r="B82" s="394">
        <f t="shared" si="21"/>
        <v>49.743966410199988</v>
      </c>
      <c r="C82" s="394">
        <f t="shared" si="21"/>
        <v>19.625460712496</v>
      </c>
      <c r="D82" s="394">
        <f t="shared" si="21"/>
        <v>45.333691367979995</v>
      </c>
      <c r="E82" s="394">
        <f t="shared" si="21"/>
        <v>22.076370730375999</v>
      </c>
      <c r="F82" s="394">
        <f t="shared" si="21"/>
        <v>40.745638028760006</v>
      </c>
      <c r="G82" s="394">
        <f t="shared" si="21"/>
        <v>24.837900471855999</v>
      </c>
      <c r="H82" s="214" t="s">
        <v>830</v>
      </c>
      <c r="I82" s="216">
        <v>117100</v>
      </c>
      <c r="J82" s="214" t="s">
        <v>820</v>
      </c>
      <c r="K82" s="216">
        <v>62000</v>
      </c>
      <c r="L82" s="214" t="s">
        <v>1135</v>
      </c>
      <c r="M82" s="214" t="s">
        <v>422</v>
      </c>
      <c r="N82" s="215">
        <v>2800</v>
      </c>
      <c r="O82" s="215">
        <v>4900</v>
      </c>
      <c r="P82" s="371" t="s">
        <v>1204</v>
      </c>
      <c r="Q82" s="293" t="s">
        <v>312</v>
      </c>
      <c r="R82" s="371" t="s">
        <v>1205</v>
      </c>
      <c r="S82" s="293" t="s">
        <v>312</v>
      </c>
      <c r="AW82" s="382"/>
    </row>
    <row r="83" spans="2:49" ht="15.75" x14ac:dyDescent="0.25">
      <c r="B83" s="394">
        <f t="shared" si="21"/>
        <v>56.167122649395999</v>
      </c>
      <c r="C83" s="394">
        <f t="shared" si="21"/>
        <v>21.469902512400004</v>
      </c>
      <c r="D83" s="394">
        <f t="shared" si="21"/>
        <v>51.448032691595998</v>
      </c>
      <c r="E83" s="394">
        <f t="shared" si="21"/>
        <v>23.444340248920003</v>
      </c>
      <c r="F83" s="394">
        <f t="shared" si="21"/>
        <v>46.523329735996001</v>
      </c>
      <c r="G83" s="394">
        <f t="shared" si="21"/>
        <v>25.585969306639996</v>
      </c>
      <c r="H83" s="214" t="s">
        <v>830</v>
      </c>
      <c r="I83" s="216">
        <v>117100</v>
      </c>
      <c r="J83" s="214" t="s">
        <v>820</v>
      </c>
      <c r="K83" s="216">
        <v>62000</v>
      </c>
      <c r="L83" s="214" t="s">
        <v>1135</v>
      </c>
      <c r="M83" s="214" t="s">
        <v>422</v>
      </c>
      <c r="N83" s="215">
        <v>2800</v>
      </c>
      <c r="O83" s="215">
        <v>4900</v>
      </c>
      <c r="P83" s="371" t="s">
        <v>1206</v>
      </c>
      <c r="Q83" s="293" t="s">
        <v>312</v>
      </c>
      <c r="R83" s="371" t="s">
        <v>1207</v>
      </c>
      <c r="S83" s="293" t="s">
        <v>312</v>
      </c>
      <c r="AW83" s="382"/>
    </row>
    <row r="84" spans="2:49" ht="15.75" x14ac:dyDescent="0.25">
      <c r="B84" s="394">
        <f t="shared" si="21"/>
        <v>65.925313976575993</v>
      </c>
      <c r="C84" s="394">
        <f t="shared" si="21"/>
        <v>25.177896453607996</v>
      </c>
      <c r="D84" s="394">
        <f t="shared" si="21"/>
        <v>60.229125406115998</v>
      </c>
      <c r="E84" s="394">
        <f t="shared" si="21"/>
        <v>28.032496108807997</v>
      </c>
      <c r="F84" s="394">
        <f t="shared" si="21"/>
        <v>54.30038339945601</v>
      </c>
      <c r="G84" s="394">
        <f t="shared" si="21"/>
        <v>31.295821321207999</v>
      </c>
      <c r="H84" s="214" t="s">
        <v>830</v>
      </c>
      <c r="I84" s="216">
        <v>117100</v>
      </c>
      <c r="J84" s="214" t="s">
        <v>831</v>
      </c>
      <c r="K84" s="216">
        <v>66400</v>
      </c>
      <c r="L84" s="214" t="s">
        <v>1135</v>
      </c>
      <c r="M84" s="214" t="s">
        <v>422</v>
      </c>
      <c r="N84" s="215">
        <v>2800</v>
      </c>
      <c r="O84" s="215">
        <v>4900</v>
      </c>
      <c r="P84" s="371" t="s">
        <v>1208</v>
      </c>
      <c r="Q84" s="293" t="s">
        <v>312</v>
      </c>
      <c r="R84" s="371" t="s">
        <v>1209</v>
      </c>
      <c r="S84" s="293" t="s">
        <v>312</v>
      </c>
      <c r="AW84" s="382"/>
    </row>
    <row r="85" spans="2:49" ht="15.75" x14ac:dyDescent="0.25">
      <c r="B85" s="394">
        <f t="shared" si="21"/>
        <v>77.088722867055992</v>
      </c>
      <c r="C85" s="394">
        <f t="shared" si="21"/>
        <v>29.525090273295994</v>
      </c>
      <c r="D85" s="394">
        <f t="shared" si="21"/>
        <v>70.57803235345601</v>
      </c>
      <c r="E85" s="394">
        <f t="shared" si="21"/>
        <v>32.824623336956002</v>
      </c>
      <c r="F85" s="394">
        <f t="shared" si="21"/>
        <v>63.678270341656003</v>
      </c>
      <c r="G85" s="394">
        <f t="shared" si="21"/>
        <v>36.585103225015999</v>
      </c>
      <c r="H85" s="214" t="s">
        <v>869</v>
      </c>
      <c r="I85" s="216">
        <v>239200</v>
      </c>
      <c r="J85" s="214" t="s">
        <v>831</v>
      </c>
      <c r="K85" s="216">
        <v>66400</v>
      </c>
      <c r="L85" s="214" t="s">
        <v>1135</v>
      </c>
      <c r="M85" s="214" t="s">
        <v>422</v>
      </c>
      <c r="N85" s="215">
        <v>2800</v>
      </c>
      <c r="O85" s="215">
        <v>4900</v>
      </c>
      <c r="P85" s="371" t="s">
        <v>1210</v>
      </c>
      <c r="Q85" s="293" t="s">
        <v>312</v>
      </c>
      <c r="R85" s="371"/>
      <c r="S85" s="395"/>
      <c r="AW85" s="382"/>
    </row>
    <row r="86" spans="2:49" ht="15.75" x14ac:dyDescent="0.25">
      <c r="B86" s="394">
        <f t="shared" si="21"/>
        <v>96.06618589596404</v>
      </c>
      <c r="C86" s="394">
        <f t="shared" si="21"/>
        <v>37.282590913739995</v>
      </c>
      <c r="D86" s="394">
        <f t="shared" si="21"/>
        <v>87.278739708263998</v>
      </c>
      <c r="E86" s="394">
        <f t="shared" si="21"/>
        <v>41.711095301840004</v>
      </c>
      <c r="F86" s="394">
        <f t="shared" si="21"/>
        <v>77.491619039364025</v>
      </c>
      <c r="G86" s="394">
        <f t="shared" si="21"/>
        <v>46.788420105539998</v>
      </c>
      <c r="H86" s="214" t="s">
        <v>1211</v>
      </c>
      <c r="I86" s="216">
        <v>269400</v>
      </c>
      <c r="J86" s="214" t="s">
        <v>831</v>
      </c>
      <c r="K86" s="216">
        <v>66400</v>
      </c>
      <c r="L86" s="214" t="s">
        <v>1135</v>
      </c>
      <c r="M86" s="214" t="s">
        <v>422</v>
      </c>
      <c r="N86" s="215">
        <v>2800</v>
      </c>
      <c r="O86" s="215">
        <v>4900</v>
      </c>
      <c r="P86" s="371" t="s">
        <v>1212</v>
      </c>
      <c r="Q86" s="293" t="s">
        <v>312</v>
      </c>
      <c r="R86" s="371"/>
      <c r="S86" s="395"/>
      <c r="AW86" s="382"/>
    </row>
    <row r="87" spans="2:49" ht="15.75" x14ac:dyDescent="0.25">
      <c r="B87" s="394">
        <f t="shared" si="21"/>
        <v>112.82711914787998</v>
      </c>
      <c r="C87" s="394">
        <f t="shared" si="21"/>
        <v>45.373162963984001</v>
      </c>
      <c r="D87" s="394">
        <f t="shared" si="21"/>
        <v>102.0479613813</v>
      </c>
      <c r="E87" s="394">
        <f t="shared" si="21"/>
        <v>50.664705771064</v>
      </c>
      <c r="F87" s="394">
        <f t="shared" si="21"/>
        <v>90.441238377120001</v>
      </c>
      <c r="G87" s="394">
        <f t="shared" si="21"/>
        <v>56.748422176943997</v>
      </c>
      <c r="H87" s="214" t="s">
        <v>1211</v>
      </c>
      <c r="I87" s="216">
        <v>269400</v>
      </c>
      <c r="J87" s="214" t="s">
        <v>831</v>
      </c>
      <c r="K87" s="216">
        <v>66400</v>
      </c>
      <c r="L87" s="214" t="s">
        <v>1135</v>
      </c>
      <c r="M87" s="214" t="s">
        <v>422</v>
      </c>
      <c r="N87" s="215">
        <v>2800</v>
      </c>
      <c r="O87" s="215">
        <v>4900</v>
      </c>
      <c r="P87" s="371" t="s">
        <v>1213</v>
      </c>
      <c r="Q87" s="293" t="s">
        <v>312</v>
      </c>
      <c r="R87" s="371"/>
      <c r="S87" s="395"/>
      <c r="AW87" s="382"/>
    </row>
    <row r="88" spans="2:49" ht="15" customHeight="1" x14ac:dyDescent="0.25">
      <c r="B88" s="991" t="s">
        <v>1101</v>
      </c>
      <c r="C88" s="991"/>
      <c r="D88" s="991"/>
      <c r="E88" s="991"/>
      <c r="F88" s="991"/>
      <c r="G88" s="991"/>
      <c r="H88" s="991"/>
      <c r="I88" s="991"/>
      <c r="J88" s="991"/>
      <c r="K88" s="991"/>
      <c r="L88" s="991"/>
      <c r="M88" s="991"/>
      <c r="N88" s="991"/>
      <c r="O88" s="991"/>
      <c r="P88" s="991"/>
      <c r="Q88" s="991"/>
      <c r="R88" s="991"/>
      <c r="S88" s="991"/>
    </row>
    <row r="89" spans="2:49" ht="15" customHeight="1" x14ac:dyDescent="0.25">
      <c r="B89" s="394">
        <f t="shared" ref="B89:G94" si="22">B24*2</f>
        <v>21.421806881200009</v>
      </c>
      <c r="C89" s="394">
        <f t="shared" si="22"/>
        <v>8.2546652885759997</v>
      </c>
      <c r="D89" s="394">
        <f t="shared" si="22"/>
        <v>19.852733046900003</v>
      </c>
      <c r="E89" s="394">
        <f t="shared" si="22"/>
        <v>9.1443164636360024</v>
      </c>
      <c r="F89" s="394">
        <f t="shared" si="22"/>
        <v>18.143852790800011</v>
      </c>
      <c r="G89" s="394">
        <f t="shared" si="22"/>
        <v>10.135004293895999</v>
      </c>
      <c r="H89" s="214" t="s">
        <v>416</v>
      </c>
      <c r="I89" s="216">
        <v>62000</v>
      </c>
      <c r="J89" s="214" t="s">
        <v>417</v>
      </c>
      <c r="K89" s="215">
        <v>51800</v>
      </c>
      <c r="L89" s="214" t="s">
        <v>1135</v>
      </c>
      <c r="M89" s="214" t="s">
        <v>422</v>
      </c>
      <c r="N89" s="215">
        <v>2800</v>
      </c>
      <c r="O89" s="215">
        <v>4900</v>
      </c>
      <c r="P89" s="371" t="s">
        <v>1214</v>
      </c>
      <c r="Q89" s="293" t="s">
        <v>312</v>
      </c>
      <c r="R89" s="371" t="s">
        <v>1215</v>
      </c>
      <c r="S89" s="293" t="s">
        <v>312</v>
      </c>
      <c r="AW89" s="382"/>
    </row>
    <row r="90" spans="2:49" ht="15.75" x14ac:dyDescent="0.25">
      <c r="B90" s="394">
        <f t="shared" si="22"/>
        <v>29.182375659451996</v>
      </c>
      <c r="C90" s="394">
        <f t="shared" si="22"/>
        <v>11.134910894947996</v>
      </c>
      <c r="D90" s="394">
        <f t="shared" si="22"/>
        <v>26.615316906911996</v>
      </c>
      <c r="E90" s="394">
        <f t="shared" si="22"/>
        <v>12.415419873428</v>
      </c>
      <c r="F90" s="394">
        <f t="shared" si="22"/>
        <v>23.933304532772002</v>
      </c>
      <c r="G90" s="394">
        <f t="shared" si="22"/>
        <v>13.986727218907994</v>
      </c>
      <c r="H90" s="214" t="s">
        <v>819</v>
      </c>
      <c r="I90" s="216">
        <v>66400</v>
      </c>
      <c r="J90" s="214" t="s">
        <v>820</v>
      </c>
      <c r="K90" s="216">
        <v>62000</v>
      </c>
      <c r="L90" s="214" t="s">
        <v>1135</v>
      </c>
      <c r="M90" s="214" t="s">
        <v>422</v>
      </c>
      <c r="N90" s="215">
        <v>2800</v>
      </c>
      <c r="O90" s="215">
        <v>4900</v>
      </c>
      <c r="P90" s="371" t="s">
        <v>1216</v>
      </c>
      <c r="Q90" s="293" t="s">
        <v>312</v>
      </c>
      <c r="R90" s="371" t="s">
        <v>1217</v>
      </c>
      <c r="S90" s="293" t="s">
        <v>312</v>
      </c>
      <c r="AW90" s="382"/>
    </row>
    <row r="91" spans="2:49" ht="15.75" x14ac:dyDescent="0.25">
      <c r="B91" s="394">
        <f t="shared" si="22"/>
        <v>36.421585735167994</v>
      </c>
      <c r="C91" s="394">
        <f t="shared" si="22"/>
        <v>14.104952689928</v>
      </c>
      <c r="D91" s="394">
        <f t="shared" si="22"/>
        <v>33.454683817388002</v>
      </c>
      <c r="E91" s="394">
        <f t="shared" si="22"/>
        <v>15.409266970807996</v>
      </c>
      <c r="F91" s="394">
        <f t="shared" si="22"/>
        <v>30.340559184007997</v>
      </c>
      <c r="G91" s="394">
        <f t="shared" si="22"/>
        <v>16.827817928887999</v>
      </c>
      <c r="H91" s="214" t="s">
        <v>819</v>
      </c>
      <c r="I91" s="216">
        <v>66400</v>
      </c>
      <c r="J91" s="214" t="s">
        <v>820</v>
      </c>
      <c r="K91" s="216">
        <v>62000</v>
      </c>
      <c r="L91" s="214" t="s">
        <v>1135</v>
      </c>
      <c r="M91" s="214" t="s">
        <v>422</v>
      </c>
      <c r="N91" s="215">
        <v>2800</v>
      </c>
      <c r="O91" s="215">
        <v>4900</v>
      </c>
      <c r="P91" s="371" t="s">
        <v>1218</v>
      </c>
      <c r="Q91" s="293" t="s">
        <v>312</v>
      </c>
      <c r="R91" s="371" t="s">
        <v>1219</v>
      </c>
      <c r="S91" s="293" t="s">
        <v>312</v>
      </c>
      <c r="AW91" s="382"/>
    </row>
    <row r="92" spans="2:49" ht="15.75" x14ac:dyDescent="0.25">
      <c r="B92" s="394">
        <f t="shared" si="22"/>
        <v>43.669595741308001</v>
      </c>
      <c r="C92" s="394">
        <f t="shared" si="22"/>
        <v>16.768213936007999</v>
      </c>
      <c r="D92" s="394">
        <f t="shared" si="22"/>
        <v>40.013859744728009</v>
      </c>
      <c r="E92" s="394">
        <f t="shared" si="22"/>
        <v>18.356068026508002</v>
      </c>
      <c r="F92" s="394">
        <f t="shared" si="22"/>
        <v>36.235917365948019</v>
      </c>
      <c r="G92" s="394">
        <f t="shared" si="22"/>
        <v>20.119469568008</v>
      </c>
      <c r="H92" s="214" t="s">
        <v>830</v>
      </c>
      <c r="I92" s="216">
        <v>117100</v>
      </c>
      <c r="J92" s="214" t="s">
        <v>820</v>
      </c>
      <c r="K92" s="216">
        <v>62000</v>
      </c>
      <c r="L92" s="214" t="s">
        <v>1135</v>
      </c>
      <c r="M92" s="214" t="s">
        <v>422</v>
      </c>
      <c r="N92" s="215">
        <v>2800</v>
      </c>
      <c r="O92" s="215">
        <v>4900</v>
      </c>
      <c r="P92" s="371" t="s">
        <v>1220</v>
      </c>
      <c r="Q92" s="293" t="s">
        <v>312</v>
      </c>
      <c r="R92" s="371" t="s">
        <v>1221</v>
      </c>
      <c r="S92" s="293" t="s">
        <v>312</v>
      </c>
      <c r="AW92" s="382"/>
    </row>
    <row r="93" spans="2:49" ht="15.75" x14ac:dyDescent="0.25">
      <c r="B93" s="394">
        <f t="shared" si="22"/>
        <v>56.117063261536003</v>
      </c>
      <c r="C93" s="394">
        <f t="shared" si="22"/>
        <v>21.448298482963999</v>
      </c>
      <c r="D93" s="394">
        <f t="shared" si="22"/>
        <v>51.556674804856002</v>
      </c>
      <c r="E93" s="394">
        <f t="shared" si="22"/>
        <v>23.431667181984</v>
      </c>
      <c r="F93" s="394">
        <f t="shared" si="22"/>
        <v>46.768795291576012</v>
      </c>
      <c r="G93" s="394">
        <f t="shared" si="22"/>
        <v>25.588746656203998</v>
      </c>
      <c r="H93" s="214" t="s">
        <v>830</v>
      </c>
      <c r="I93" s="216">
        <v>117100</v>
      </c>
      <c r="J93" s="214" t="s">
        <v>820</v>
      </c>
      <c r="K93" s="216">
        <v>62000</v>
      </c>
      <c r="L93" s="214" t="s">
        <v>1135</v>
      </c>
      <c r="M93" s="214" t="s">
        <v>422</v>
      </c>
      <c r="N93" s="215">
        <v>2800</v>
      </c>
      <c r="O93" s="215">
        <v>4900</v>
      </c>
      <c r="P93" s="371" t="s">
        <v>1222</v>
      </c>
      <c r="Q93" s="293" t="s">
        <v>312</v>
      </c>
      <c r="R93" s="371" t="s">
        <v>1223</v>
      </c>
      <c r="S93" s="293" t="s">
        <v>312</v>
      </c>
      <c r="AW93" s="382"/>
    </row>
    <row r="94" spans="2:49" ht="15.75" x14ac:dyDescent="0.25">
      <c r="B94" s="394">
        <f t="shared" si="22"/>
        <v>78.252721097543997</v>
      </c>
      <c r="C94" s="394">
        <f t="shared" si="22"/>
        <v>30.888617958212002</v>
      </c>
      <c r="D94" s="394">
        <f t="shared" si="22"/>
        <v>71.646944861083995</v>
      </c>
      <c r="E94" s="394">
        <f t="shared" si="22"/>
        <v>34.340530041232</v>
      </c>
      <c r="F94" s="394">
        <f t="shared" si="22"/>
        <v>64.64864330402402</v>
      </c>
      <c r="G94" s="394">
        <f t="shared" si="22"/>
        <v>38.274676390452001</v>
      </c>
      <c r="H94" s="214" t="s">
        <v>869</v>
      </c>
      <c r="I94" s="216">
        <v>239200</v>
      </c>
      <c r="J94" s="214" t="s">
        <v>831</v>
      </c>
      <c r="K94" s="216">
        <v>66400</v>
      </c>
      <c r="L94" s="214" t="s">
        <v>1135</v>
      </c>
      <c r="M94" s="214" t="s">
        <v>422</v>
      </c>
      <c r="N94" s="215">
        <v>2800</v>
      </c>
      <c r="O94" s="215">
        <v>4900</v>
      </c>
      <c r="P94" s="371" t="s">
        <v>1224</v>
      </c>
      <c r="Q94" s="293" t="s">
        <v>312</v>
      </c>
      <c r="R94" s="371"/>
      <c r="S94" s="395"/>
      <c r="AW94" s="382"/>
    </row>
    <row r="95" spans="2:49" ht="15" customHeight="1" x14ac:dyDescent="0.25">
      <c r="B95" s="994" t="s">
        <v>993</v>
      </c>
      <c r="C95" s="994"/>
      <c r="D95" s="994"/>
      <c r="E95" s="994"/>
      <c r="F95" s="994"/>
      <c r="G95" s="994"/>
      <c r="H95" s="994"/>
      <c r="I95" s="994"/>
      <c r="J95" s="994"/>
      <c r="K95" s="994"/>
      <c r="L95" s="994"/>
      <c r="M95" s="994"/>
      <c r="N95" s="994"/>
      <c r="O95" s="994"/>
      <c r="P95" s="994"/>
      <c r="Q95" s="994"/>
      <c r="R95" s="994"/>
      <c r="S95" s="994"/>
    </row>
    <row r="96" spans="2:49" x14ac:dyDescent="0.25">
      <c r="B96" s="394">
        <f t="shared" ref="B96:G104" si="23">B64*2</f>
        <v>30.865996263690008</v>
      </c>
      <c r="C96" s="394">
        <f t="shared" si="23"/>
        <v>12.635451677328</v>
      </c>
      <c r="D96" s="394">
        <f t="shared" si="23"/>
        <v>28.328404871280004</v>
      </c>
      <c r="E96" s="394">
        <f t="shared" si="23"/>
        <v>13.575214780068002</v>
      </c>
      <c r="F96" s="394">
        <f t="shared" si="23"/>
        <v>25.701997465770006</v>
      </c>
      <c r="G96" s="394">
        <f t="shared" si="23"/>
        <v>14.639781599507998</v>
      </c>
      <c r="H96" s="214" t="s">
        <v>571</v>
      </c>
      <c r="I96" s="215">
        <v>51800</v>
      </c>
      <c r="J96" s="214" t="s">
        <v>417</v>
      </c>
      <c r="K96" s="215">
        <v>51800</v>
      </c>
      <c r="L96" s="214" t="s">
        <v>1135</v>
      </c>
      <c r="M96" s="214" t="s">
        <v>422</v>
      </c>
      <c r="N96" s="215">
        <v>2800</v>
      </c>
      <c r="O96" s="215">
        <v>4900</v>
      </c>
      <c r="P96" s="371" t="s">
        <v>1225</v>
      </c>
      <c r="Q96" s="293" t="s">
        <v>312</v>
      </c>
      <c r="R96" s="371" t="s">
        <v>1226</v>
      </c>
      <c r="S96" s="293" t="s">
        <v>312</v>
      </c>
      <c r="AW96" s="382"/>
    </row>
    <row r="97" spans="2:49" ht="15.75" x14ac:dyDescent="0.25">
      <c r="B97" s="394">
        <f t="shared" si="23"/>
        <v>38.352048773856012</v>
      </c>
      <c r="C97" s="394">
        <f t="shared" si="23"/>
        <v>15.463609536882</v>
      </c>
      <c r="D97" s="394">
        <f t="shared" si="23"/>
        <v>35.204428864656002</v>
      </c>
      <c r="E97" s="394">
        <f t="shared" si="23"/>
        <v>16.586571798642002</v>
      </c>
      <c r="F97" s="394">
        <f t="shared" si="23"/>
        <v>31.917526496556007</v>
      </c>
      <c r="G97" s="394">
        <f t="shared" si="23"/>
        <v>17.862875491001997</v>
      </c>
      <c r="H97" s="214" t="s">
        <v>416</v>
      </c>
      <c r="I97" s="216">
        <v>62000</v>
      </c>
      <c r="J97" s="214" t="s">
        <v>417</v>
      </c>
      <c r="K97" s="215">
        <v>51800</v>
      </c>
      <c r="L97" s="214" t="s">
        <v>1135</v>
      </c>
      <c r="M97" s="214" t="s">
        <v>422</v>
      </c>
      <c r="N97" s="215">
        <v>2800</v>
      </c>
      <c r="O97" s="215">
        <v>4900</v>
      </c>
      <c r="P97" s="371" t="s">
        <v>1227</v>
      </c>
      <c r="Q97" s="293" t="s">
        <v>312</v>
      </c>
      <c r="R97" s="371" t="s">
        <v>1228</v>
      </c>
      <c r="S97" s="293" t="s">
        <v>312</v>
      </c>
      <c r="AW97" s="382"/>
    </row>
    <row r="98" spans="2:49" ht="15.75" x14ac:dyDescent="0.25">
      <c r="B98" s="394">
        <f t="shared" si="23"/>
        <v>45.081092757503988</v>
      </c>
      <c r="C98" s="394">
        <f t="shared" si="23"/>
        <v>16.966619818037998</v>
      </c>
      <c r="D98" s="394">
        <f t="shared" si="23"/>
        <v>41.33777350619399</v>
      </c>
      <c r="E98" s="394">
        <f t="shared" si="23"/>
        <v>18.418292352197998</v>
      </c>
      <c r="F98" s="394">
        <f t="shared" si="23"/>
        <v>37.400602240584007</v>
      </c>
      <c r="G98" s="394">
        <f t="shared" si="23"/>
        <v>20.075695986857998</v>
      </c>
      <c r="H98" s="214" t="s">
        <v>416</v>
      </c>
      <c r="I98" s="216">
        <v>62000</v>
      </c>
      <c r="J98" s="214" t="s">
        <v>417</v>
      </c>
      <c r="K98" s="215">
        <v>51800</v>
      </c>
      <c r="L98" s="214" t="s">
        <v>1135</v>
      </c>
      <c r="M98" s="214" t="s">
        <v>422</v>
      </c>
      <c r="N98" s="215">
        <v>2800</v>
      </c>
      <c r="O98" s="215">
        <v>4900</v>
      </c>
      <c r="P98" s="371" t="s">
        <v>1229</v>
      </c>
      <c r="Q98" s="293" t="s">
        <v>312</v>
      </c>
      <c r="R98" s="371" t="s">
        <v>1230</v>
      </c>
      <c r="S98" s="293" t="s">
        <v>312</v>
      </c>
      <c r="AW98" s="382"/>
    </row>
    <row r="99" spans="2:49" ht="15.75" x14ac:dyDescent="0.25">
      <c r="B99" s="394">
        <f t="shared" si="23"/>
        <v>55.105980853517998</v>
      </c>
      <c r="C99" s="394">
        <f t="shared" si="23"/>
        <v>23.040323760012001</v>
      </c>
      <c r="D99" s="394">
        <f t="shared" si="23"/>
        <v>50.395683993527989</v>
      </c>
      <c r="E99" s="394">
        <f t="shared" si="23"/>
        <v>25.071810724512002</v>
      </c>
      <c r="F99" s="394">
        <f t="shared" si="23"/>
        <v>45.586384287438001</v>
      </c>
      <c r="G99" s="394">
        <f t="shared" si="23"/>
        <v>27.417739722012005</v>
      </c>
      <c r="H99" s="214" t="s">
        <v>416</v>
      </c>
      <c r="I99" s="216">
        <v>62000</v>
      </c>
      <c r="J99" s="214" t="s">
        <v>417</v>
      </c>
      <c r="K99" s="215">
        <v>51800</v>
      </c>
      <c r="L99" s="214" t="s">
        <v>1135</v>
      </c>
      <c r="M99" s="214" t="s">
        <v>422</v>
      </c>
      <c r="N99" s="215">
        <v>2800</v>
      </c>
      <c r="O99" s="215">
        <v>4900</v>
      </c>
      <c r="P99" s="371" t="s">
        <v>1231</v>
      </c>
      <c r="Q99" s="293" t="s">
        <v>312</v>
      </c>
      <c r="R99" s="371" t="s">
        <v>1232</v>
      </c>
      <c r="S99" s="293" t="s">
        <v>312</v>
      </c>
      <c r="AW99" s="382"/>
    </row>
    <row r="100" spans="2:49" ht="15.75" x14ac:dyDescent="0.25">
      <c r="B100" s="394">
        <f t="shared" si="23"/>
        <v>64.925695880819973</v>
      </c>
      <c r="C100" s="394">
        <f t="shared" si="23"/>
        <v>25.141787491019997</v>
      </c>
      <c r="D100" s="394">
        <f t="shared" si="23"/>
        <v>59.608809851879997</v>
      </c>
      <c r="E100" s="394">
        <f t="shared" si="23"/>
        <v>27.568965686969996</v>
      </c>
      <c r="F100" s="394">
        <f t="shared" si="23"/>
        <v>54.196514574539989</v>
      </c>
      <c r="G100" s="394">
        <f t="shared" si="23"/>
        <v>30.568535103719991</v>
      </c>
      <c r="H100" s="214" t="s">
        <v>416</v>
      </c>
      <c r="I100" s="216">
        <v>62000</v>
      </c>
      <c r="J100" s="214" t="s">
        <v>417</v>
      </c>
      <c r="K100" s="215">
        <v>51800</v>
      </c>
      <c r="L100" s="214" t="s">
        <v>1135</v>
      </c>
      <c r="M100" s="214" t="s">
        <v>422</v>
      </c>
      <c r="N100" s="215">
        <v>2800</v>
      </c>
      <c r="O100" s="215">
        <v>4900</v>
      </c>
      <c r="P100" s="371" t="s">
        <v>1233</v>
      </c>
      <c r="Q100" s="293" t="s">
        <v>312</v>
      </c>
      <c r="R100" s="371" t="s">
        <v>1234</v>
      </c>
      <c r="S100" s="293" t="s">
        <v>312</v>
      </c>
      <c r="AW100" s="382"/>
    </row>
    <row r="101" spans="2:49" ht="15.75" x14ac:dyDescent="0.25">
      <c r="B101" s="394">
        <f t="shared" si="23"/>
        <v>82.720870736279991</v>
      </c>
      <c r="C101" s="394">
        <f t="shared" si="23"/>
        <v>31.250899624049993</v>
      </c>
      <c r="D101" s="394">
        <f t="shared" si="23"/>
        <v>76.008880644239966</v>
      </c>
      <c r="E101" s="394">
        <f t="shared" si="23"/>
        <v>33.504287981069993</v>
      </c>
      <c r="F101" s="394">
        <f t="shared" si="23"/>
        <v>69.137867847599978</v>
      </c>
      <c r="G101" s="394">
        <f t="shared" si="23"/>
        <v>36.044384276789998</v>
      </c>
      <c r="H101" s="214" t="s">
        <v>819</v>
      </c>
      <c r="I101" s="216">
        <v>66400</v>
      </c>
      <c r="J101" s="214" t="s">
        <v>820</v>
      </c>
      <c r="K101" s="216">
        <v>62000</v>
      </c>
      <c r="L101" s="214" t="s">
        <v>1135</v>
      </c>
      <c r="M101" s="214" t="s">
        <v>422</v>
      </c>
      <c r="N101" s="215">
        <v>2800</v>
      </c>
      <c r="O101" s="215">
        <v>4900</v>
      </c>
      <c r="P101" s="371" t="s">
        <v>1235</v>
      </c>
      <c r="Q101" s="293" t="s">
        <v>312</v>
      </c>
      <c r="R101" s="371" t="s">
        <v>1236</v>
      </c>
      <c r="S101" s="293" t="s">
        <v>312</v>
      </c>
      <c r="AW101" s="382"/>
    </row>
    <row r="102" spans="2:49" ht="15.75" x14ac:dyDescent="0.25">
      <c r="B102" s="394">
        <f t="shared" si="23"/>
        <v>109.61343414834596</v>
      </c>
      <c r="C102" s="394">
        <f t="shared" si="23"/>
        <v>41.061765927606004</v>
      </c>
      <c r="D102" s="394">
        <f t="shared" si="23"/>
        <v>100.75025333499597</v>
      </c>
      <c r="E102" s="394">
        <f t="shared" si="23"/>
        <v>44.448948141246007</v>
      </c>
      <c r="F102" s="394">
        <f t="shared" si="23"/>
        <v>91.627775039645996</v>
      </c>
      <c r="G102" s="394">
        <f t="shared" si="23"/>
        <v>48.169292060586017</v>
      </c>
      <c r="H102" s="214" t="s">
        <v>830</v>
      </c>
      <c r="I102" s="216">
        <v>117100</v>
      </c>
      <c r="J102" s="214" t="s">
        <v>831</v>
      </c>
      <c r="K102" s="216">
        <v>66400</v>
      </c>
      <c r="L102" s="214" t="s">
        <v>1135</v>
      </c>
      <c r="M102" s="214" t="s">
        <v>422</v>
      </c>
      <c r="N102" s="215">
        <v>2800</v>
      </c>
      <c r="O102" s="215">
        <v>4900</v>
      </c>
      <c r="P102" s="371" t="s">
        <v>1237</v>
      </c>
      <c r="Q102" s="293" t="s">
        <v>312</v>
      </c>
      <c r="R102" s="371" t="s">
        <v>1238</v>
      </c>
      <c r="S102" s="293" t="s">
        <v>312</v>
      </c>
      <c r="AW102" s="382"/>
    </row>
    <row r="103" spans="2:49" ht="15.75" x14ac:dyDescent="0.25">
      <c r="B103" s="394">
        <f t="shared" si="23"/>
        <v>136.42078288352999</v>
      </c>
      <c r="C103" s="394">
        <f t="shared" si="23"/>
        <v>51.887334443141995</v>
      </c>
      <c r="D103" s="394">
        <f t="shared" si="23"/>
        <v>124.87315702137001</v>
      </c>
      <c r="E103" s="394">
        <f t="shared" si="23"/>
        <v>55.78094976490199</v>
      </c>
      <c r="F103" s="394">
        <f t="shared" si="23"/>
        <v>113.02101391071001</v>
      </c>
      <c r="G103" s="394">
        <f t="shared" si="23"/>
        <v>60.017184958061989</v>
      </c>
      <c r="H103" s="214" t="s">
        <v>830</v>
      </c>
      <c r="I103" s="216">
        <v>117100</v>
      </c>
      <c r="J103" s="214" t="s">
        <v>831</v>
      </c>
      <c r="K103" s="216">
        <v>66400</v>
      </c>
      <c r="L103" s="214" t="s">
        <v>1135</v>
      </c>
      <c r="M103" s="214" t="s">
        <v>422</v>
      </c>
      <c r="N103" s="215">
        <v>2800</v>
      </c>
      <c r="O103" s="215">
        <v>4900</v>
      </c>
      <c r="P103" s="371" t="s">
        <v>1239</v>
      </c>
      <c r="Q103" s="293" t="s">
        <v>312</v>
      </c>
      <c r="R103" s="371" t="s">
        <v>1240</v>
      </c>
      <c r="S103" s="293" t="s">
        <v>312</v>
      </c>
      <c r="AW103" s="382"/>
    </row>
    <row r="104" spans="2:49" ht="15.75" x14ac:dyDescent="0.25">
      <c r="B104" s="394">
        <f t="shared" si="23"/>
        <v>163.93319616807599</v>
      </c>
      <c r="C104" s="394">
        <f t="shared" si="23"/>
        <v>61.253816947583999</v>
      </c>
      <c r="D104" s="394">
        <f t="shared" si="23"/>
        <v>150.61009531761596</v>
      </c>
      <c r="E104" s="394">
        <f t="shared" si="23"/>
        <v>65.711536168074005</v>
      </c>
      <c r="F104" s="394">
        <f t="shared" si="23"/>
        <v>136.87669053075595</v>
      </c>
      <c r="G104" s="394">
        <f t="shared" si="23"/>
        <v>70.621865627963999</v>
      </c>
      <c r="H104" s="214" t="s">
        <v>830</v>
      </c>
      <c r="I104" s="216">
        <v>117100</v>
      </c>
      <c r="J104" s="214" t="s">
        <v>831</v>
      </c>
      <c r="K104" s="216">
        <v>66400</v>
      </c>
      <c r="L104" s="214" t="s">
        <v>1135</v>
      </c>
      <c r="M104" s="214" t="s">
        <v>422</v>
      </c>
      <c r="N104" s="215">
        <v>2800</v>
      </c>
      <c r="O104" s="215">
        <v>4900</v>
      </c>
      <c r="P104" s="371" t="s">
        <v>1241</v>
      </c>
      <c r="Q104" s="293" t="s">
        <v>312</v>
      </c>
      <c r="R104" s="371"/>
      <c r="S104" s="395"/>
      <c r="AW104" s="382"/>
    </row>
    <row r="107" spans="2:49" ht="15" customHeight="1" x14ac:dyDescent="0.25">
      <c r="B107" s="995" t="s">
        <v>745</v>
      </c>
      <c r="C107" s="995"/>
      <c r="D107" s="995"/>
      <c r="E107" s="995"/>
      <c r="F107" s="995"/>
      <c r="G107" s="995"/>
      <c r="H107" s="995"/>
      <c r="I107" s="995"/>
      <c r="J107" s="995"/>
      <c r="K107" s="995"/>
      <c r="L107" s="995"/>
      <c r="M107" s="995"/>
      <c r="N107" s="995"/>
      <c r="O107" s="995"/>
      <c r="P107" s="995"/>
      <c r="Q107" s="995"/>
      <c r="R107" s="995"/>
    </row>
    <row r="108" spans="2:49" ht="31.5" customHeight="1" x14ac:dyDescent="0.25">
      <c r="B108" s="996" t="s">
        <v>1242</v>
      </c>
      <c r="C108" s="996"/>
      <c r="D108" s="996"/>
      <c r="E108" s="996"/>
      <c r="F108" s="996"/>
      <c r="G108" s="996"/>
      <c r="H108" s="996"/>
      <c r="I108" s="996"/>
      <c r="J108" s="996"/>
      <c r="K108" s="996"/>
      <c r="L108" s="996"/>
      <c r="M108" s="996"/>
      <c r="N108" s="996"/>
      <c r="O108" s="996"/>
      <c r="P108" s="996"/>
      <c r="Q108" s="996"/>
      <c r="R108" s="996"/>
    </row>
    <row r="109" spans="2:49" ht="31.5" customHeight="1" x14ac:dyDescent="0.25">
      <c r="B109" s="973" t="s">
        <v>426</v>
      </c>
      <c r="C109" s="973"/>
      <c r="D109" s="973"/>
      <c r="E109" s="973"/>
      <c r="F109" s="973"/>
      <c r="G109" s="973"/>
      <c r="H109" s="973"/>
      <c r="I109" s="973"/>
      <c r="J109" s="973"/>
      <c r="K109" s="973"/>
      <c r="L109" s="973"/>
      <c r="M109" s="973"/>
      <c r="N109" s="973"/>
      <c r="O109" s="973"/>
      <c r="P109" s="973"/>
      <c r="Q109" s="973"/>
      <c r="R109" s="973"/>
    </row>
    <row r="110" spans="2:49" ht="15" customHeight="1" x14ac:dyDescent="0.25">
      <c r="B110" s="997" t="s">
        <v>427</v>
      </c>
      <c r="C110" s="997"/>
      <c r="D110" s="997"/>
      <c r="E110" s="997"/>
      <c r="F110" s="997"/>
      <c r="G110" s="997"/>
      <c r="H110" s="997"/>
      <c r="I110" s="997"/>
      <c r="J110" s="997"/>
      <c r="K110" s="997"/>
      <c r="L110" s="997"/>
      <c r="M110" s="997"/>
      <c r="N110" s="997"/>
      <c r="O110" s="997"/>
      <c r="P110" s="997"/>
      <c r="Q110" s="997"/>
      <c r="R110" s="997"/>
    </row>
    <row r="111" spans="2:49" ht="14.25" customHeight="1" x14ac:dyDescent="0.25">
      <c r="B111" s="988" t="s">
        <v>1243</v>
      </c>
      <c r="C111" s="988"/>
      <c r="D111" s="988"/>
      <c r="E111" s="988"/>
      <c r="F111" s="988"/>
      <c r="G111" s="988"/>
      <c r="H111" s="988"/>
      <c r="I111" s="988"/>
      <c r="J111" s="988"/>
      <c r="K111" s="988"/>
      <c r="L111" s="988"/>
      <c r="M111" s="988"/>
      <c r="N111" s="988"/>
      <c r="O111" s="988"/>
      <c r="P111" s="988"/>
      <c r="Q111" s="988"/>
      <c r="R111" s="988"/>
      <c r="S111" s="988"/>
    </row>
    <row r="112" spans="2:49" ht="15" customHeight="1" x14ac:dyDescent="0.25">
      <c r="B112" s="962" t="s">
        <v>1055</v>
      </c>
      <c r="C112" s="962"/>
      <c r="D112" s="962"/>
      <c r="E112" s="962"/>
      <c r="F112" s="962"/>
      <c r="G112" s="962"/>
      <c r="H112" s="962"/>
      <c r="I112" s="962"/>
      <c r="J112" s="962"/>
      <c r="K112" s="962"/>
      <c r="L112" s="962"/>
      <c r="M112" s="962"/>
      <c r="N112" s="962"/>
      <c r="O112" s="962"/>
      <c r="P112" s="962"/>
      <c r="Q112" s="962"/>
      <c r="R112" s="962"/>
      <c r="S112" s="962"/>
    </row>
    <row r="113" spans="2:18" ht="15" customHeight="1" x14ac:dyDescent="0.25">
      <c r="B113" s="962" t="s">
        <v>1056</v>
      </c>
      <c r="C113" s="962"/>
      <c r="D113" s="962"/>
      <c r="E113" s="962"/>
      <c r="F113" s="962"/>
      <c r="G113" s="962"/>
      <c r="H113" s="962"/>
      <c r="I113" s="962"/>
      <c r="J113" s="962"/>
      <c r="K113" s="962"/>
      <c r="L113" s="962"/>
      <c r="M113" s="962"/>
      <c r="N113" s="962"/>
      <c r="O113" s="962"/>
      <c r="P113" s="962"/>
      <c r="Q113" s="962"/>
      <c r="R113" s="962"/>
    </row>
    <row r="114" spans="2:18" ht="15" customHeight="1" x14ac:dyDescent="0.25">
      <c r="B114" s="962" t="s">
        <v>1244</v>
      </c>
      <c r="C114" s="962"/>
      <c r="D114" s="962"/>
      <c r="E114" s="962"/>
      <c r="F114" s="962"/>
      <c r="G114" s="962"/>
      <c r="H114" s="962"/>
      <c r="I114" s="962"/>
      <c r="J114" s="962"/>
      <c r="K114" s="962"/>
      <c r="L114" s="962"/>
      <c r="M114" s="962"/>
      <c r="N114" s="962"/>
      <c r="O114" s="962"/>
      <c r="P114" s="962"/>
      <c r="Q114" s="962"/>
      <c r="R114" s="962"/>
    </row>
    <row r="115" spans="2:18" ht="15" customHeight="1" x14ac:dyDescent="0.25">
      <c r="B115" s="962" t="s">
        <v>432</v>
      </c>
      <c r="C115" s="962"/>
      <c r="D115" s="962"/>
      <c r="E115" s="962"/>
      <c r="F115" s="962"/>
      <c r="G115" s="962"/>
      <c r="H115" s="962"/>
      <c r="I115" s="962"/>
      <c r="J115" s="962"/>
      <c r="K115" s="962"/>
      <c r="L115" s="962"/>
      <c r="M115" s="962"/>
      <c r="N115" s="962"/>
      <c r="O115" s="962"/>
      <c r="P115" s="962"/>
      <c r="Q115" s="962"/>
      <c r="R115" s="962"/>
    </row>
    <row r="116" spans="2:18" ht="28.5" customHeight="1" x14ac:dyDescent="0.25">
      <c r="B116" s="962" t="s">
        <v>1245</v>
      </c>
      <c r="C116" s="962"/>
      <c r="D116" s="962"/>
      <c r="E116" s="962"/>
      <c r="F116" s="962"/>
      <c r="G116" s="962"/>
      <c r="H116" s="962"/>
      <c r="I116" s="962"/>
      <c r="J116" s="962"/>
      <c r="K116" s="962"/>
      <c r="L116" s="962"/>
      <c r="M116" s="962"/>
      <c r="N116" s="962"/>
      <c r="O116" s="962"/>
      <c r="P116" s="962"/>
      <c r="Q116" s="962"/>
      <c r="R116" s="962"/>
    </row>
    <row r="117" spans="2:18" ht="15" customHeight="1" x14ac:dyDescent="0.25">
      <c r="B117" s="962" t="s">
        <v>1059</v>
      </c>
      <c r="C117" s="962"/>
      <c r="D117" s="962"/>
      <c r="E117" s="962"/>
      <c r="F117" s="962"/>
      <c r="G117" s="962"/>
      <c r="H117" s="962"/>
      <c r="I117" s="962"/>
      <c r="J117" s="962"/>
      <c r="K117" s="962"/>
      <c r="L117" s="962"/>
      <c r="M117" s="962"/>
      <c r="N117" s="962"/>
      <c r="O117" s="962"/>
      <c r="P117" s="962"/>
      <c r="Q117" s="962"/>
      <c r="R117" s="962"/>
    </row>
    <row r="118" spans="2:18" ht="15" customHeight="1" x14ac:dyDescent="0.25">
      <c r="B118" s="962" t="s">
        <v>1246</v>
      </c>
      <c r="C118" s="962"/>
      <c r="D118" s="962"/>
      <c r="E118" s="962"/>
      <c r="F118" s="962"/>
      <c r="G118" s="962"/>
      <c r="H118" s="962"/>
      <c r="I118" s="962"/>
      <c r="J118" s="962"/>
      <c r="K118" s="962"/>
      <c r="L118" s="962"/>
      <c r="M118" s="962"/>
      <c r="N118" s="962"/>
      <c r="O118" s="962"/>
      <c r="P118" s="962"/>
      <c r="Q118" s="962"/>
      <c r="R118" s="962"/>
    </row>
    <row r="119" spans="2:18" ht="15" customHeight="1" x14ac:dyDescent="0.25">
      <c r="B119" s="962" t="s">
        <v>754</v>
      </c>
      <c r="C119" s="962"/>
      <c r="D119" s="962"/>
      <c r="E119" s="962"/>
      <c r="F119" s="962"/>
      <c r="G119" s="962"/>
      <c r="H119" s="962"/>
      <c r="I119" s="962"/>
      <c r="J119" s="962"/>
      <c r="K119" s="962"/>
      <c r="L119" s="962"/>
      <c r="M119" s="962"/>
      <c r="N119" s="962"/>
      <c r="O119" s="962"/>
      <c r="P119" s="962"/>
      <c r="Q119" s="962"/>
      <c r="R119" s="962"/>
    </row>
    <row r="120" spans="2:18" ht="15" customHeight="1" x14ac:dyDescent="0.25">
      <c r="B120" s="961" t="s">
        <v>1247</v>
      </c>
      <c r="C120" s="961"/>
      <c r="D120" s="961"/>
      <c r="E120" s="961"/>
      <c r="F120" s="961"/>
      <c r="G120" s="961"/>
      <c r="H120" s="961"/>
      <c r="I120" s="961"/>
      <c r="J120" s="961"/>
      <c r="K120" s="961"/>
      <c r="L120" s="961"/>
      <c r="M120" s="961"/>
      <c r="N120" s="961"/>
      <c r="O120" s="961"/>
      <c r="P120" s="961"/>
      <c r="Q120" s="961"/>
      <c r="R120" s="961"/>
    </row>
    <row r="121" spans="2:18" x14ac:dyDescent="0.25">
      <c r="B121" s="327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327"/>
      <c r="Q121" s="126"/>
      <c r="R121" s="327"/>
    </row>
    <row r="122" spans="2:18" x14ac:dyDescent="0.25">
      <c r="B122" s="283" t="s">
        <v>1062</v>
      </c>
      <c r="C122" s="39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327"/>
      <c r="Q122" s="126"/>
      <c r="R122" s="327"/>
    </row>
    <row r="123" spans="2:18" x14ac:dyDescent="0.25">
      <c r="B123" s="188" t="s">
        <v>1248</v>
      </c>
      <c r="C123" s="39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327"/>
      <c r="Q123" s="126"/>
      <c r="R123" s="327"/>
    </row>
    <row r="124" spans="2:18" x14ac:dyDescent="0.25">
      <c r="B124" s="188" t="s">
        <v>1249</v>
      </c>
      <c r="C124" s="39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327"/>
      <c r="Q124" s="126"/>
      <c r="R124" s="327"/>
    </row>
    <row r="125" spans="2:18" x14ac:dyDescent="0.25">
      <c r="B125" s="188" t="s">
        <v>1065</v>
      </c>
      <c r="C125" s="189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327"/>
      <c r="Q125" s="126"/>
      <c r="R125" s="327"/>
    </row>
    <row r="126" spans="2:18" x14ac:dyDescent="0.25">
      <c r="B126" s="188" t="s">
        <v>1066</v>
      </c>
      <c r="C126" s="189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327"/>
      <c r="Q126" s="126"/>
      <c r="R126" s="327"/>
    </row>
    <row r="127" spans="2:18" x14ac:dyDescent="0.25">
      <c r="B127" s="188" t="s">
        <v>1067</v>
      </c>
      <c r="C127" s="192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327"/>
      <c r="Q127" s="126"/>
      <c r="R127" s="327"/>
    </row>
    <row r="128" spans="2:18" x14ac:dyDescent="0.25">
      <c r="B128" s="188" t="s">
        <v>1068</v>
      </c>
      <c r="C128" s="192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327"/>
      <c r="Q128" s="126"/>
      <c r="R128" s="327"/>
    </row>
    <row r="129" spans="2:18" x14ac:dyDescent="0.25">
      <c r="B129" s="283" t="s">
        <v>760</v>
      </c>
      <c r="C129" s="192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327"/>
      <c r="Q129" s="126"/>
      <c r="R129" s="327"/>
    </row>
    <row r="130" spans="2:18" x14ac:dyDescent="0.25">
      <c r="B130" s="188" t="s">
        <v>1070</v>
      </c>
      <c r="C130" s="192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327"/>
      <c r="Q130" s="126"/>
      <c r="R130" s="327"/>
    </row>
    <row r="131" spans="2:18" x14ac:dyDescent="0.25">
      <c r="B131" s="188" t="s">
        <v>968</v>
      </c>
      <c r="C131" s="397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327"/>
      <c r="Q131" s="126"/>
      <c r="R131" s="327"/>
    </row>
    <row r="132" spans="2:18" x14ac:dyDescent="0.25">
      <c r="B132" s="188" t="s">
        <v>765</v>
      </c>
      <c r="C132" s="192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</row>
    <row r="133" spans="2:18" x14ac:dyDescent="0.25">
      <c r="B133" s="188" t="s">
        <v>766</v>
      </c>
      <c r="C133" s="192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</row>
    <row r="134" spans="2:18" x14ac:dyDescent="0.25">
      <c r="B134" s="327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</row>
  </sheetData>
  <mergeCells count="51">
    <mergeCell ref="B1:O1"/>
    <mergeCell ref="B118:R118"/>
    <mergeCell ref="B119:R119"/>
    <mergeCell ref="B120:R120"/>
    <mergeCell ref="B3:O3"/>
    <mergeCell ref="B2:O2"/>
    <mergeCell ref="B113:R113"/>
    <mergeCell ref="B114:R114"/>
    <mergeCell ref="B115:R115"/>
    <mergeCell ref="B116:R116"/>
    <mergeCell ref="B117:R117"/>
    <mergeCell ref="B108:R108"/>
    <mergeCell ref="B109:R109"/>
    <mergeCell ref="B110:R110"/>
    <mergeCell ref="B111:S111"/>
    <mergeCell ref="B112:S112"/>
    <mergeCell ref="B73:S73"/>
    <mergeCell ref="B74:S74"/>
    <mergeCell ref="B88:S88"/>
    <mergeCell ref="B95:S95"/>
    <mergeCell ref="B107:R107"/>
    <mergeCell ref="B31:S31"/>
    <mergeCell ref="B41:S41"/>
    <mergeCell ref="B42:S42"/>
    <mergeCell ref="B56:S56"/>
    <mergeCell ref="B63:S63"/>
    <mergeCell ref="B8:S8"/>
    <mergeCell ref="B9:S9"/>
    <mergeCell ref="U9:AV9"/>
    <mergeCell ref="B23:S23"/>
    <mergeCell ref="U23:AV23"/>
    <mergeCell ref="O6:O7"/>
    <mergeCell ref="P6:P7"/>
    <mergeCell ref="Q6:Q7"/>
    <mergeCell ref="R6:R7"/>
    <mergeCell ref="S6:S7"/>
    <mergeCell ref="G6:G7"/>
    <mergeCell ref="H6:I7"/>
    <mergeCell ref="J6:K7"/>
    <mergeCell ref="L6:M7"/>
    <mergeCell ref="N6:N7"/>
    <mergeCell ref="B6:B7"/>
    <mergeCell ref="C6:C7"/>
    <mergeCell ref="D6:D7"/>
    <mergeCell ref="E6:E7"/>
    <mergeCell ref="F6:F7"/>
    <mergeCell ref="B4:C4"/>
    <mergeCell ref="B5:C5"/>
    <mergeCell ref="D5:E5"/>
    <mergeCell ref="F5:G5"/>
    <mergeCell ref="H5:I5"/>
  </mergeCells>
  <hyperlinks>
    <hyperlink ref="H5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84"/>
  <sheetViews>
    <sheetView topLeftCell="B1" zoomScale="90" zoomScaleNormal="90" workbookViewId="0">
      <selection activeCell="B3" sqref="B3:U3"/>
    </sheetView>
  </sheetViews>
  <sheetFormatPr defaultColWidth="9.140625" defaultRowHeight="15" x14ac:dyDescent="0.25"/>
  <cols>
    <col min="1" max="1" width="3" style="367" customWidth="1"/>
    <col min="2" max="2" width="21.42578125" style="367" customWidth="1"/>
    <col min="3" max="3" width="6.140625" style="367" customWidth="1"/>
    <col min="4" max="4" width="13.28515625" style="367" customWidth="1"/>
    <col min="5" max="5" width="12.7109375" style="367" customWidth="1"/>
    <col min="6" max="6" width="12.5703125" style="367" customWidth="1"/>
    <col min="7" max="7" width="12.42578125" style="367" customWidth="1"/>
    <col min="8" max="13" width="12.42578125" style="367" hidden="1" customWidth="1"/>
    <col min="14" max="14" width="11.5703125" style="367" customWidth="1"/>
    <col min="15" max="15" width="11.42578125" style="367" customWidth="1"/>
    <col min="16" max="17" width="10.7109375" style="367" customWidth="1"/>
    <col min="18" max="18" width="9.140625" style="367"/>
    <col min="19" max="19" width="11.7109375" style="367" customWidth="1"/>
    <col min="20" max="21" width="9.140625" style="367"/>
    <col min="22" max="22" width="26.85546875" style="369" customWidth="1"/>
    <col min="23" max="23" width="11.85546875" style="368" customWidth="1"/>
    <col min="24" max="24" width="27.7109375" style="369" customWidth="1"/>
    <col min="25" max="25" width="13.7109375" style="368" customWidth="1"/>
    <col min="26" max="26" width="1.5703125" style="367" hidden="1" customWidth="1"/>
    <col min="27" max="27" width="9.28515625" style="367" hidden="1" customWidth="1"/>
    <col min="28" max="28" width="3.5703125" style="367" hidden="1" customWidth="1"/>
    <col min="29" max="29" width="21.85546875" style="367" hidden="1" customWidth="1"/>
    <col min="30" max="31" width="9.140625" style="367" hidden="1"/>
    <col min="32" max="32" width="4.28515625" style="367" hidden="1" customWidth="1"/>
    <col min="33" max="33" width="2" style="367" hidden="1" customWidth="1"/>
    <col min="34" max="60" width="9.140625" style="367" hidden="1"/>
    <col min="61" max="61" width="1.5703125" style="367" customWidth="1"/>
    <col min="62" max="1024" width="9.140625" style="367"/>
  </cols>
  <sheetData>
    <row r="1" spans="2:61" ht="23.25" customHeight="1" x14ac:dyDescent="0.25">
      <c r="B1" s="1118" t="s">
        <v>2921</v>
      </c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  <c r="U1" s="1118"/>
    </row>
    <row r="2" spans="2:61" ht="187.5" customHeight="1" x14ac:dyDescent="0.25"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  <c r="P2" s="1108"/>
      <c r="Q2" s="1108"/>
      <c r="R2" s="1108"/>
      <c r="S2" s="1108"/>
      <c r="T2" s="1108"/>
      <c r="U2" s="1108"/>
    </row>
    <row r="3" spans="2:61" ht="23.25" customHeight="1" x14ac:dyDescent="0.25">
      <c r="B3" s="1118" t="s">
        <v>2922</v>
      </c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</row>
    <row r="4" spans="2:61" x14ac:dyDescent="0.25">
      <c r="B4" s="964" t="s">
        <v>447</v>
      </c>
      <c r="C4" s="964"/>
      <c r="D4" s="206">
        <v>-10</v>
      </c>
      <c r="E4" s="186"/>
      <c r="F4" s="186"/>
      <c r="G4" s="186"/>
      <c r="H4" s="398"/>
      <c r="I4" s="398"/>
      <c r="J4" s="398"/>
      <c r="K4" s="398"/>
      <c r="L4" s="398"/>
      <c r="M4" s="398"/>
    </row>
    <row r="5" spans="2:61" ht="37.5" customHeight="1" x14ac:dyDescent="0.25">
      <c r="B5" s="980" t="s">
        <v>448</v>
      </c>
      <c r="C5" s="980"/>
      <c r="D5" s="980" t="s">
        <v>449</v>
      </c>
      <c r="E5" s="980"/>
      <c r="F5" s="980" t="s">
        <v>450</v>
      </c>
      <c r="G5" s="980"/>
      <c r="H5" s="399"/>
      <c r="I5" s="399"/>
      <c r="J5" s="399"/>
      <c r="K5" s="399"/>
      <c r="L5" s="399"/>
      <c r="M5" s="399"/>
      <c r="N5" s="6" t="s">
        <v>42</v>
      </c>
      <c r="O5" s="6"/>
    </row>
    <row r="6" spans="2:61" ht="34.5" customHeight="1" x14ac:dyDescent="0.25">
      <c r="B6" s="966" t="s">
        <v>331</v>
      </c>
      <c r="C6" s="967" t="s">
        <v>451</v>
      </c>
      <c r="D6" s="967" t="s">
        <v>331</v>
      </c>
      <c r="E6" s="967" t="s">
        <v>451</v>
      </c>
      <c r="F6" s="967" t="s">
        <v>331</v>
      </c>
      <c r="G6" s="967" t="s">
        <v>451</v>
      </c>
      <c r="H6" s="209"/>
      <c r="I6" s="209"/>
      <c r="J6" s="209"/>
      <c r="K6" s="209"/>
      <c r="L6" s="209"/>
      <c r="M6" s="209"/>
      <c r="N6" s="981" t="s">
        <v>971</v>
      </c>
      <c r="O6" s="981"/>
      <c r="P6" s="981" t="s">
        <v>390</v>
      </c>
      <c r="Q6" s="981"/>
      <c r="R6" s="982" t="s">
        <v>392</v>
      </c>
      <c r="S6" s="982"/>
      <c r="T6" s="982" t="s">
        <v>972</v>
      </c>
      <c r="U6" s="982" t="s">
        <v>768</v>
      </c>
      <c r="V6" s="978" t="s">
        <v>973</v>
      </c>
      <c r="W6" s="989" t="s">
        <v>309</v>
      </c>
      <c r="X6" s="978" t="s">
        <v>1071</v>
      </c>
      <c r="Y6" s="989" t="s">
        <v>309</v>
      </c>
      <c r="AC6" s="400"/>
      <c r="AD6" s="401" t="s">
        <v>975</v>
      </c>
      <c r="AE6" s="401" t="s">
        <v>976</v>
      </c>
      <c r="AF6" s="402" t="s">
        <v>1250</v>
      </c>
      <c r="AG6" s="402" t="s">
        <v>1251</v>
      </c>
      <c r="AH6" s="402" t="s">
        <v>1252</v>
      </c>
      <c r="AI6" s="402" t="s">
        <v>1253</v>
      </c>
      <c r="AJ6" s="402" t="s">
        <v>774</v>
      </c>
      <c r="AK6" s="402" t="s">
        <v>775</v>
      </c>
      <c r="AL6" s="402" t="s">
        <v>776</v>
      </c>
      <c r="AM6" s="402" t="s">
        <v>777</v>
      </c>
      <c r="AN6" s="402" t="s">
        <v>778</v>
      </c>
      <c r="AO6" s="402" t="s">
        <v>779</v>
      </c>
      <c r="AP6" s="402" t="s">
        <v>780</v>
      </c>
      <c r="AQ6" s="402" t="s">
        <v>781</v>
      </c>
      <c r="AR6" s="402" t="s">
        <v>782</v>
      </c>
      <c r="AS6" s="402" t="s">
        <v>783</v>
      </c>
      <c r="AT6" s="403" t="s">
        <v>784</v>
      </c>
      <c r="AU6" s="403" t="s">
        <v>785</v>
      </c>
      <c r="AV6" s="403" t="s">
        <v>786</v>
      </c>
      <c r="AW6" s="403" t="s">
        <v>787</v>
      </c>
      <c r="AX6" s="403" t="s">
        <v>788</v>
      </c>
      <c r="AY6" s="403" t="s">
        <v>789</v>
      </c>
      <c r="AZ6" s="403" t="s">
        <v>790</v>
      </c>
      <c r="BA6" s="403" t="s">
        <v>791</v>
      </c>
      <c r="BB6" s="403" t="s">
        <v>792</v>
      </c>
      <c r="BC6" s="403" t="s">
        <v>793</v>
      </c>
      <c r="BD6" s="403" t="s">
        <v>1254</v>
      </c>
      <c r="BE6" s="403" t="s">
        <v>1255</v>
      </c>
      <c r="BF6" s="403" t="s">
        <v>1256</v>
      </c>
      <c r="BG6" s="403" t="s">
        <v>1257</v>
      </c>
      <c r="BH6" s="403" t="s">
        <v>1258</v>
      </c>
    </row>
    <row r="7" spans="2:61" ht="71.25" customHeight="1" x14ac:dyDescent="0.25">
      <c r="B7" s="966"/>
      <c r="C7" s="967"/>
      <c r="D7" s="967"/>
      <c r="E7" s="967"/>
      <c r="F7" s="967"/>
      <c r="G7" s="967"/>
      <c r="H7" s="209"/>
      <c r="I7" s="209"/>
      <c r="J7" s="209"/>
      <c r="K7" s="209"/>
      <c r="L7" s="209"/>
      <c r="M7" s="209"/>
      <c r="N7" s="981"/>
      <c r="O7" s="981"/>
      <c r="P7" s="981"/>
      <c r="Q7" s="981"/>
      <c r="R7" s="982"/>
      <c r="S7" s="982"/>
      <c r="T7" s="982"/>
      <c r="U7" s="982"/>
      <c r="V7" s="978"/>
      <c r="W7" s="989"/>
      <c r="X7" s="978"/>
      <c r="Y7" s="989"/>
      <c r="AC7" s="404"/>
      <c r="AD7" s="404"/>
      <c r="AE7" s="404"/>
      <c r="AF7" s="404"/>
      <c r="AG7" s="404"/>
      <c r="AH7" s="404"/>
      <c r="AI7" s="404"/>
      <c r="AJ7" s="404"/>
      <c r="AK7" s="404"/>
      <c r="AL7" s="404"/>
      <c r="AM7" s="404"/>
      <c r="AN7" s="404"/>
      <c r="AO7" s="404"/>
      <c r="AP7" s="404"/>
      <c r="AQ7" s="404"/>
      <c r="AR7" s="404"/>
      <c r="AS7" s="404"/>
      <c r="AT7" s="404"/>
      <c r="AU7" s="404"/>
      <c r="AV7" s="404"/>
      <c r="AW7" s="404"/>
      <c r="AX7" s="404"/>
      <c r="AY7" s="404"/>
      <c r="AZ7" s="404"/>
      <c r="BA7" s="404"/>
      <c r="BB7" s="404"/>
      <c r="BC7" s="404"/>
      <c r="BD7" s="404"/>
      <c r="BE7" s="404"/>
      <c r="BF7" s="404"/>
      <c r="BG7" s="404"/>
      <c r="BH7" s="404"/>
    </row>
    <row r="8" spans="2:61" ht="20.25" customHeight="1" x14ac:dyDescent="0.25">
      <c r="B8" s="990" t="s">
        <v>977</v>
      </c>
      <c r="C8" s="990"/>
      <c r="D8" s="990"/>
      <c r="E8" s="990"/>
      <c r="F8" s="990"/>
      <c r="G8" s="990"/>
      <c r="H8" s="990"/>
      <c r="I8" s="990"/>
      <c r="J8" s="990"/>
      <c r="K8" s="990"/>
      <c r="L8" s="990"/>
      <c r="M8" s="990"/>
      <c r="N8" s="990"/>
      <c r="O8" s="990"/>
      <c r="P8" s="990"/>
      <c r="Q8" s="990"/>
      <c r="R8" s="990"/>
      <c r="S8" s="990"/>
      <c r="T8" s="990"/>
      <c r="U8" s="990"/>
      <c r="V8" s="990"/>
      <c r="W8" s="990"/>
      <c r="X8" s="990"/>
      <c r="Y8" s="990"/>
      <c r="AC8" s="405" t="s">
        <v>1259</v>
      </c>
      <c r="AD8" s="405"/>
      <c r="AE8" s="405"/>
      <c r="AF8" s="406"/>
      <c r="AG8" s="406"/>
      <c r="AH8" s="406"/>
      <c r="AI8" s="406"/>
      <c r="AJ8" s="407" t="s">
        <v>1260</v>
      </c>
      <c r="AK8" s="407" t="s">
        <v>1261</v>
      </c>
      <c r="AL8" s="407" t="s">
        <v>1262</v>
      </c>
      <c r="AM8" s="407" t="s">
        <v>1263</v>
      </c>
      <c r="AN8" s="407" t="s">
        <v>1264</v>
      </c>
      <c r="AO8" s="407" t="s">
        <v>1265</v>
      </c>
      <c r="AP8" s="407" t="s">
        <v>1266</v>
      </c>
      <c r="AQ8" s="407" t="s">
        <v>1267</v>
      </c>
      <c r="AR8" s="407" t="s">
        <v>1268</v>
      </c>
      <c r="AS8" s="407" t="s">
        <v>1269</v>
      </c>
      <c r="AT8" s="407" t="s">
        <v>1270</v>
      </c>
      <c r="AU8" s="407" t="s">
        <v>1271</v>
      </c>
      <c r="AV8" s="407" t="s">
        <v>1272</v>
      </c>
      <c r="AW8" s="407" t="s">
        <v>1273</v>
      </c>
      <c r="AX8" s="407" t="s">
        <v>1274</v>
      </c>
      <c r="AY8" s="407" t="s">
        <v>1275</v>
      </c>
      <c r="AZ8" s="407" t="s">
        <v>1276</v>
      </c>
      <c r="BA8" s="407" t="s">
        <v>1277</v>
      </c>
      <c r="BB8" s="407" t="s">
        <v>1278</v>
      </c>
      <c r="BC8" s="407" t="s">
        <v>1279</v>
      </c>
      <c r="BD8" s="407"/>
      <c r="BE8" s="407"/>
      <c r="BF8" s="407"/>
      <c r="BG8" s="407"/>
      <c r="BH8" s="407"/>
    </row>
    <row r="9" spans="2:61" ht="20.25" customHeight="1" x14ac:dyDescent="0.25">
      <c r="B9" s="991" t="s">
        <v>978</v>
      </c>
      <c r="C9" s="991"/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991"/>
      <c r="S9" s="991"/>
      <c r="T9" s="991"/>
      <c r="U9" s="991"/>
      <c r="V9" s="991"/>
      <c r="W9" s="991"/>
      <c r="X9" s="991"/>
      <c r="Y9" s="991"/>
    </row>
    <row r="10" spans="2:61" ht="15.75" x14ac:dyDescent="0.25">
      <c r="B10" s="212">
        <f t="shared" ref="B10:B18" si="0">2*IF(AND($D$4&lt;=AF10,$D$4&gt;=AG10),AJ10+AK10*$D$4+AL10*40+AM10*$D$4*$D$4+AN10*$D$4*40+AO10*40*40+AP10*$D$4*$D$4*$D$4+AQ10*40*$D$4*$D$4+AR10*$D$4*40*40+AS10*40*40*40,0)</f>
        <v>8.3104200143700027</v>
      </c>
      <c r="C10" s="212">
        <f t="shared" ref="C10:C18" si="1">2*IF(AND($D$4&lt;=AF10,$D$4&gt;=AG10),AT10+AU10*$D$4+AV10*40+AW10*$D$4*$D$4+AX10*$D$4*40+AY10*40*40+AZ10*$D$4*$D$4*$D$4+BA10*40*$D$4*$D$4+BB10*$D$4*40*40+BC10*40*40*40,0)</f>
        <v>3.7339394234059995</v>
      </c>
      <c r="D10" s="212">
        <f t="shared" ref="D10:D18" si="2">2*IF(AND($D$4&lt;=AF10,$D$4&gt;=AG10),AJ10+AK10*$D$4+AL10*45+AM10*$D$4*$D$4+AN10*$D$4*45+AO10*45*45+AP10*$D$4*$D$4*$D$4+AQ10*45*$D$4*$D$4+AR10*$D$4*45*45+AS10*45*45*45,0)</f>
        <v>7.5801273292400024</v>
      </c>
      <c r="E10" s="212">
        <f t="shared" ref="E10:E18" si="3">2*IF(AND($D$4&lt;=AF10,$D$4&gt;=AG10),AT10+AU10*$D$4+AV10*45+AW10*$D$4*$D$4+AX10*$D$4*45+AY10*45*45+AZ10*$D$4*$D$4*$D$4+BA10*45*$D$4*$D$4+BB10*$D$4*45*45+BC10*45*45*45,0)</f>
        <v>4.193263209256</v>
      </c>
      <c r="F10" s="212">
        <f t="shared" ref="F10:F18" si="4">2*IF(AND($D$4&lt;=AF10,$D$4&gt;=AG10),AJ10+AK10*$D$4+AL10*50+AM10*$D$4*$D$4+AN10*$D$4*50+AO10*50*50+AP10*$D$4*$D$4*$D$4+AQ10*50*$D$4*$D$4+AR10*$D$4*50*50+AS10*50*50*50,0)</f>
        <v>6.8297115961100037</v>
      </c>
      <c r="G10" s="212">
        <f t="shared" ref="G10:G18" si="5">2*IF(AND($D$4&lt;=AF10,$D$4&gt;=AG10),AT10+AU10*$D$4+AV10*50+AW10*$D$4*$D$4+AX10*$D$4*50+AY10*50*50+AZ10*$D$4*$D$4*$D$4+BA10*50*$D$4*$D$4+BB10*$D$4*50*50+BC10*50*50*50,0)</f>
        <v>4.708509247406</v>
      </c>
      <c r="H10" s="212"/>
      <c r="I10" s="212"/>
      <c r="J10" s="212"/>
      <c r="K10" s="212"/>
      <c r="L10" s="212"/>
      <c r="M10" s="212"/>
      <c r="N10" s="214" t="s">
        <v>458</v>
      </c>
      <c r="O10" s="215">
        <v>33200</v>
      </c>
      <c r="P10" s="214" t="s">
        <v>459</v>
      </c>
      <c r="Q10" s="215">
        <v>33200</v>
      </c>
      <c r="R10" s="214" t="s">
        <v>410</v>
      </c>
      <c r="S10" s="216">
        <v>17600</v>
      </c>
      <c r="T10" s="215">
        <v>2800</v>
      </c>
      <c r="U10" s="215">
        <v>4900</v>
      </c>
      <c r="V10" s="335" t="s">
        <v>1280</v>
      </c>
      <c r="W10" s="408">
        <v>611905</v>
      </c>
      <c r="X10" s="335" t="s">
        <v>1281</v>
      </c>
      <c r="Y10" s="408">
        <v>656350</v>
      </c>
      <c r="AA10" s="409"/>
      <c r="AC10" s="410" t="s">
        <v>1282</v>
      </c>
      <c r="AD10" s="411"/>
      <c r="AE10" s="411"/>
      <c r="AF10" s="249">
        <v>0</v>
      </c>
      <c r="AG10" s="249">
        <v>-20</v>
      </c>
      <c r="AH10" s="249">
        <v>30</v>
      </c>
      <c r="AI10" s="249">
        <v>55</v>
      </c>
      <c r="AJ10" s="274">
        <v>9.5683623894950003</v>
      </c>
      <c r="AK10" s="274">
        <v>0.33391543397899998</v>
      </c>
      <c r="AL10" s="274">
        <v>-7.0330954742999996E-2</v>
      </c>
      <c r="AM10" s="274">
        <v>4.5606380400000004E-3</v>
      </c>
      <c r="AN10" s="274">
        <v>-2.0540946529999998E-3</v>
      </c>
      <c r="AO10" s="274">
        <v>-3.8403941999999998E-4</v>
      </c>
      <c r="AP10" s="274">
        <v>2.2028329999999999E-5</v>
      </c>
      <c r="AQ10" s="274">
        <v>-2.7115553E-5</v>
      </c>
      <c r="AR10" s="274">
        <v>-1.064254E-5</v>
      </c>
      <c r="AS10" s="274">
        <v>5.6580399999999995E-7</v>
      </c>
      <c r="AT10" s="274">
        <v>0.69867599000299996</v>
      </c>
      <c r="AU10" s="274">
        <v>-4.6713633999999999E-4</v>
      </c>
      <c r="AV10" s="274">
        <v>2.0995260000000002E-2</v>
      </c>
      <c r="AW10" s="274">
        <v>2.7911102999999999E-5</v>
      </c>
      <c r="AX10" s="274">
        <v>2.5729747000000001E-5</v>
      </c>
      <c r="AY10" s="274">
        <v>4.6288353E-5</v>
      </c>
      <c r="AZ10" s="274">
        <v>7.50874E-7</v>
      </c>
      <c r="BA10" s="274">
        <v>-9.6503999999999991E-7</v>
      </c>
      <c r="BB10" s="274">
        <v>-1.6602889999999999E-6</v>
      </c>
      <c r="BC10" s="274">
        <v>3.6765279999999998E-6</v>
      </c>
      <c r="BI10" s="214"/>
    </row>
    <row r="11" spans="2:61" ht="15.75" x14ac:dyDescent="0.25">
      <c r="B11" s="212">
        <f t="shared" si="0"/>
        <v>10.799101130024003</v>
      </c>
      <c r="C11" s="212">
        <f t="shared" si="1"/>
        <v>4.4654639521079993</v>
      </c>
      <c r="D11" s="212">
        <f t="shared" si="2"/>
        <v>9.8298642019140026</v>
      </c>
      <c r="E11" s="212">
        <f t="shared" si="3"/>
        <v>5.022726081417999</v>
      </c>
      <c r="F11" s="212">
        <f t="shared" si="4"/>
        <v>8.8260125751040004</v>
      </c>
      <c r="G11" s="212">
        <f t="shared" si="5"/>
        <v>5.6469474193279998</v>
      </c>
      <c r="H11" s="212"/>
      <c r="I11" s="212"/>
      <c r="J11" s="212"/>
      <c r="K11" s="212"/>
      <c r="L11" s="212"/>
      <c r="M11" s="212"/>
      <c r="N11" s="214" t="s">
        <v>407</v>
      </c>
      <c r="O11" s="215">
        <v>33800</v>
      </c>
      <c r="P11" s="214" t="s">
        <v>459</v>
      </c>
      <c r="Q11" s="215">
        <v>33200</v>
      </c>
      <c r="R11" s="214" t="s">
        <v>410</v>
      </c>
      <c r="S11" s="216">
        <v>17600</v>
      </c>
      <c r="T11" s="215">
        <v>2800</v>
      </c>
      <c r="U11" s="215">
        <v>4900</v>
      </c>
      <c r="V11" s="335" t="s">
        <v>1283</v>
      </c>
      <c r="W11" s="408">
        <v>620369</v>
      </c>
      <c r="X11" s="335" t="s">
        <v>1284</v>
      </c>
      <c r="Y11" s="408">
        <v>664814</v>
      </c>
      <c r="AA11" s="409"/>
      <c r="AC11" s="410" t="s">
        <v>1285</v>
      </c>
      <c r="AD11" s="411"/>
      <c r="AE11" s="411"/>
      <c r="AF11" s="249">
        <v>0</v>
      </c>
      <c r="AG11" s="249">
        <v>-20</v>
      </c>
      <c r="AH11" s="249">
        <v>30</v>
      </c>
      <c r="AI11" s="249">
        <v>55</v>
      </c>
      <c r="AJ11" s="274">
        <v>12.234485163722001</v>
      </c>
      <c r="AK11" s="274">
        <v>0.43282372643700001</v>
      </c>
      <c r="AL11" s="274">
        <v>-7.8390035265999997E-2</v>
      </c>
      <c r="AM11" s="274">
        <v>5.4489871549999996E-3</v>
      </c>
      <c r="AN11" s="274">
        <v>-2.9209733199999999E-3</v>
      </c>
      <c r="AO11" s="274">
        <v>-7.9565158200000004E-4</v>
      </c>
      <c r="AP11" s="274">
        <v>2.3605984E-5</v>
      </c>
      <c r="AQ11" s="274">
        <v>-3.1358627000000002E-5</v>
      </c>
      <c r="AR11" s="274">
        <v>-1.1066499E-5</v>
      </c>
      <c r="AS11" s="274">
        <v>2.5099229999999999E-6</v>
      </c>
      <c r="AT11" s="274">
        <v>0.90976501465399995</v>
      </c>
      <c r="AU11" s="274">
        <v>4.0889401440000004E-3</v>
      </c>
      <c r="AV11" s="274">
        <v>1.9299600601E-2</v>
      </c>
      <c r="AW11" s="274">
        <v>1.43856004E-4</v>
      </c>
      <c r="AX11" s="274">
        <v>-1.9393800199999999E-4</v>
      </c>
      <c r="AY11" s="274">
        <v>1.8411600599999999E-4</v>
      </c>
      <c r="AZ11" s="274">
        <v>1.7356E-6</v>
      </c>
      <c r="BA11" s="274">
        <v>-4.1795299999999999E-6</v>
      </c>
      <c r="BB11" s="274">
        <v>5.6593199999999999E-7</v>
      </c>
      <c r="BC11" s="274">
        <v>3.63804E-6</v>
      </c>
      <c r="BI11" s="214"/>
    </row>
    <row r="12" spans="2:61" ht="15.75" x14ac:dyDescent="0.25">
      <c r="B12" s="212">
        <f t="shared" si="0"/>
        <v>10.799101130024003</v>
      </c>
      <c r="C12" s="212">
        <f t="shared" si="1"/>
        <v>4.4654639521079993</v>
      </c>
      <c r="D12" s="212">
        <f t="shared" si="2"/>
        <v>9.8298642019140026</v>
      </c>
      <c r="E12" s="212">
        <f t="shared" si="3"/>
        <v>5.022726081417999</v>
      </c>
      <c r="F12" s="212">
        <f t="shared" si="4"/>
        <v>8.8260125751040004</v>
      </c>
      <c r="G12" s="212">
        <f t="shared" si="5"/>
        <v>5.6469474193279998</v>
      </c>
      <c r="H12" s="212"/>
      <c r="I12" s="212"/>
      <c r="J12" s="212"/>
      <c r="K12" s="212"/>
      <c r="L12" s="212"/>
      <c r="M12" s="212"/>
      <c r="N12" s="214" t="s">
        <v>407</v>
      </c>
      <c r="O12" s="215">
        <v>33800</v>
      </c>
      <c r="P12" s="214" t="s">
        <v>459</v>
      </c>
      <c r="Q12" s="215">
        <v>33200</v>
      </c>
      <c r="R12" s="214" t="s">
        <v>410</v>
      </c>
      <c r="S12" s="216">
        <v>17600</v>
      </c>
      <c r="T12" s="215">
        <v>2800</v>
      </c>
      <c r="U12" s="215">
        <v>4900</v>
      </c>
      <c r="V12" s="335" t="s">
        <v>1286</v>
      </c>
      <c r="W12" s="408">
        <v>631343</v>
      </c>
      <c r="X12" s="335" t="s">
        <v>1287</v>
      </c>
      <c r="Y12" s="408">
        <v>675788</v>
      </c>
      <c r="AA12" s="409"/>
      <c r="AC12" s="410" t="s">
        <v>1288</v>
      </c>
      <c r="AD12" s="412"/>
      <c r="AE12" s="412"/>
      <c r="AF12" s="249">
        <v>0</v>
      </c>
      <c r="AG12" s="413">
        <v>-20</v>
      </c>
      <c r="AH12" s="413">
        <v>30</v>
      </c>
      <c r="AI12" s="413">
        <v>55</v>
      </c>
      <c r="AJ12" s="274">
        <v>12.234485163722001</v>
      </c>
      <c r="AK12" s="274">
        <v>0.43282372643700001</v>
      </c>
      <c r="AL12" s="274">
        <v>-7.8390035265999997E-2</v>
      </c>
      <c r="AM12" s="274">
        <v>5.4489871549999996E-3</v>
      </c>
      <c r="AN12" s="274">
        <v>-2.9209733199999999E-3</v>
      </c>
      <c r="AO12" s="274">
        <v>-7.9565158200000004E-4</v>
      </c>
      <c r="AP12" s="274">
        <v>2.3605984E-5</v>
      </c>
      <c r="AQ12" s="274">
        <v>-3.1358627000000002E-5</v>
      </c>
      <c r="AR12" s="274">
        <v>-1.1066499E-5</v>
      </c>
      <c r="AS12" s="274">
        <v>2.5099229999999999E-6</v>
      </c>
      <c r="AT12" s="274">
        <v>0.90976501465399995</v>
      </c>
      <c r="AU12" s="274">
        <v>4.0889401440000004E-3</v>
      </c>
      <c r="AV12" s="274">
        <v>1.9299600601E-2</v>
      </c>
      <c r="AW12" s="274">
        <v>1.43856004E-4</v>
      </c>
      <c r="AX12" s="274">
        <v>-1.9393800199999999E-4</v>
      </c>
      <c r="AY12" s="274">
        <v>1.8411600599999999E-4</v>
      </c>
      <c r="AZ12" s="274">
        <v>1.7356E-6</v>
      </c>
      <c r="BA12" s="274">
        <v>-4.1795299999999999E-6</v>
      </c>
      <c r="BB12" s="274">
        <v>5.6593199999999999E-7</v>
      </c>
      <c r="BC12" s="274">
        <v>3.63804E-6</v>
      </c>
    </row>
    <row r="13" spans="2:61" ht="15.75" x14ac:dyDescent="0.25">
      <c r="B13" s="212">
        <f t="shared" si="0"/>
        <v>14.072810289211995</v>
      </c>
      <c r="C13" s="212">
        <f t="shared" si="1"/>
        <v>5.8415862711820008</v>
      </c>
      <c r="D13" s="212">
        <f t="shared" si="2"/>
        <v>12.876483537401993</v>
      </c>
      <c r="E13" s="212">
        <f t="shared" si="3"/>
        <v>6.5804934506319999</v>
      </c>
      <c r="F13" s="212">
        <f t="shared" si="4"/>
        <v>11.640814420291996</v>
      </c>
      <c r="G13" s="212">
        <f t="shared" si="5"/>
        <v>7.4027283265819985</v>
      </c>
      <c r="H13" s="212"/>
      <c r="I13" s="212"/>
      <c r="J13" s="212"/>
      <c r="K13" s="212"/>
      <c r="L13" s="212"/>
      <c r="M13" s="212"/>
      <c r="N13" s="214" t="s">
        <v>407</v>
      </c>
      <c r="O13" s="215">
        <v>33800</v>
      </c>
      <c r="P13" s="214" t="s">
        <v>459</v>
      </c>
      <c r="Q13" s="215">
        <v>33200</v>
      </c>
      <c r="R13" s="214" t="s">
        <v>410</v>
      </c>
      <c r="S13" s="216">
        <v>17600</v>
      </c>
      <c r="T13" s="215">
        <v>2800</v>
      </c>
      <c r="U13" s="215">
        <v>4900</v>
      </c>
      <c r="V13" s="335" t="s">
        <v>1289</v>
      </c>
      <c r="W13" s="408">
        <v>638188</v>
      </c>
      <c r="X13" s="335" t="s">
        <v>1290</v>
      </c>
      <c r="Y13" s="408">
        <v>683526</v>
      </c>
      <c r="AA13" s="409"/>
      <c r="AC13" s="410" t="s">
        <v>1291</v>
      </c>
      <c r="AD13" s="412"/>
      <c r="AE13" s="412"/>
      <c r="AF13" s="249">
        <v>0</v>
      </c>
      <c r="AG13" s="413">
        <v>-20</v>
      </c>
      <c r="AH13" s="413">
        <v>30</v>
      </c>
      <c r="AI13" s="413">
        <v>55</v>
      </c>
      <c r="AJ13" s="274">
        <v>16.230953426195999</v>
      </c>
      <c r="AK13" s="274">
        <v>0.549111705565</v>
      </c>
      <c r="AL13" s="274">
        <v>-0.14387886110600001</v>
      </c>
      <c r="AM13" s="274">
        <v>6.485832419E-3</v>
      </c>
      <c r="AN13" s="274">
        <v>-4.4585652480000001E-3</v>
      </c>
      <c r="AO13" s="274">
        <v>-2.2519027999999999E-5</v>
      </c>
      <c r="AP13" s="274">
        <v>2.7759285999999999E-5</v>
      </c>
      <c r="AQ13" s="274">
        <v>-3.5097898000000003E-5</v>
      </c>
      <c r="AR13" s="274">
        <v>2.3849999999999998E-8</v>
      </c>
      <c r="AS13" s="274">
        <v>-2.7456750000000002E-6</v>
      </c>
      <c r="AT13" s="274">
        <v>1.038955425131</v>
      </c>
      <c r="AU13" s="274">
        <v>-4.6062197660000003E-3</v>
      </c>
      <c r="AV13" s="274">
        <v>3.1568324299999999E-2</v>
      </c>
      <c r="AW13" s="274">
        <v>-2.5849952999999998E-4</v>
      </c>
      <c r="AX13" s="274">
        <v>1.5656416799999999E-4</v>
      </c>
      <c r="AY13" s="274">
        <v>2.0987872499999999E-4</v>
      </c>
      <c r="AZ13" s="274">
        <v>-2.642365E-6</v>
      </c>
      <c r="BA13" s="274">
        <v>1.6705069999999999E-6</v>
      </c>
      <c r="BB13" s="274">
        <v>-1.851886E-6</v>
      </c>
      <c r="BC13" s="274">
        <v>4.4805879999999996E-6</v>
      </c>
    </row>
    <row r="14" spans="2:61" ht="15.75" x14ac:dyDescent="0.25">
      <c r="B14" s="212">
        <f t="shared" si="0"/>
        <v>18.257435999357998</v>
      </c>
      <c r="C14" s="212">
        <f t="shared" si="1"/>
        <v>7.5265130389979999</v>
      </c>
      <c r="D14" s="212">
        <f t="shared" si="2"/>
        <v>16.614013602238003</v>
      </c>
      <c r="E14" s="212">
        <f t="shared" si="3"/>
        <v>8.4058391323980022</v>
      </c>
      <c r="F14" s="212">
        <f t="shared" si="4"/>
        <v>14.939022524518002</v>
      </c>
      <c r="G14" s="212">
        <f t="shared" si="5"/>
        <v>9.3637208763980002</v>
      </c>
      <c r="H14" s="212"/>
      <c r="I14" s="212"/>
      <c r="J14" s="212"/>
      <c r="K14" s="212"/>
      <c r="L14" s="212"/>
      <c r="M14" s="212"/>
      <c r="N14" s="214" t="s">
        <v>416</v>
      </c>
      <c r="O14" s="216">
        <v>62000</v>
      </c>
      <c r="P14" s="214" t="s">
        <v>408</v>
      </c>
      <c r="Q14" s="215">
        <v>33800</v>
      </c>
      <c r="R14" s="214" t="s">
        <v>559</v>
      </c>
      <c r="S14" s="216">
        <v>21000</v>
      </c>
      <c r="T14" s="215">
        <v>2800</v>
      </c>
      <c r="U14" s="215">
        <v>4900</v>
      </c>
      <c r="V14" s="335" t="s">
        <v>1292</v>
      </c>
      <c r="W14" s="408">
        <v>684155</v>
      </c>
      <c r="X14" s="335" t="s">
        <v>1293</v>
      </c>
      <c r="Y14" s="408">
        <v>694256</v>
      </c>
      <c r="AA14" s="409"/>
      <c r="AC14" s="410" t="s">
        <v>1294</v>
      </c>
      <c r="AD14" s="412"/>
      <c r="AE14" s="412"/>
      <c r="AF14" s="249">
        <v>0</v>
      </c>
      <c r="AG14" s="413">
        <v>-20</v>
      </c>
      <c r="AH14" s="413">
        <v>30</v>
      </c>
      <c r="AI14" s="413">
        <v>55</v>
      </c>
      <c r="AJ14" s="274">
        <v>21.380346519509001</v>
      </c>
      <c r="AK14" s="274">
        <v>0.73411294155499995</v>
      </c>
      <c r="AL14" s="274">
        <v>-0.17060294734199999</v>
      </c>
      <c r="AM14" s="274">
        <v>8.8650647039999995E-3</v>
      </c>
      <c r="AN14" s="274">
        <v>-5.3865173539999998E-3</v>
      </c>
      <c r="AO14" s="274">
        <v>-7.5748278599999997E-4</v>
      </c>
      <c r="AP14" s="274">
        <v>4.1169757000000003E-5</v>
      </c>
      <c r="AQ14" s="274">
        <v>-3.9912430000000003E-5</v>
      </c>
      <c r="AR14" s="274">
        <v>-6.7369699999999996E-6</v>
      </c>
      <c r="AS14" s="274">
        <v>2.7735280000000001E-6</v>
      </c>
      <c r="AT14" s="274">
        <v>1.2204999999990001</v>
      </c>
      <c r="AU14" s="274">
        <v>-1.232830048E-2</v>
      </c>
      <c r="AV14" s="274">
        <v>4.6218399049999997E-2</v>
      </c>
      <c r="AW14" s="274">
        <v>-2.0810300100000001E-4</v>
      </c>
      <c r="AX14" s="274">
        <v>2.54996002E-4</v>
      </c>
      <c r="AY14" s="274">
        <v>2.6906600600000002E-4</v>
      </c>
      <c r="AZ14" s="274">
        <v>-9.6075199999999992E-7</v>
      </c>
      <c r="BA14" s="274">
        <v>7.9905299999999998E-7</v>
      </c>
      <c r="BB14" s="274">
        <v>-1.2459899999999999E-6</v>
      </c>
      <c r="BC14" s="274">
        <v>3.7335599999999999E-6</v>
      </c>
    </row>
    <row r="15" spans="2:61" s="192" customFormat="1" ht="15" customHeight="1" x14ac:dyDescent="0.25">
      <c r="B15" s="212">
        <f t="shared" si="0"/>
        <v>21.499509902025995</v>
      </c>
      <c r="C15" s="212">
        <f t="shared" si="1"/>
        <v>8.5974648444439996</v>
      </c>
      <c r="D15" s="212">
        <f t="shared" si="2"/>
        <v>19.555648621815994</v>
      </c>
      <c r="E15" s="212">
        <f t="shared" si="3"/>
        <v>9.6143723684040019</v>
      </c>
      <c r="F15" s="212">
        <f t="shared" si="4"/>
        <v>17.598322605505995</v>
      </c>
      <c r="G15" s="212">
        <f t="shared" si="5"/>
        <v>10.716318621164</v>
      </c>
      <c r="H15" s="212"/>
      <c r="I15" s="212"/>
      <c r="J15" s="212"/>
      <c r="K15" s="212"/>
      <c r="L15" s="212"/>
      <c r="M15" s="212"/>
      <c r="N15" s="214" t="s">
        <v>416</v>
      </c>
      <c r="O15" s="216">
        <v>62000</v>
      </c>
      <c r="P15" s="214" t="s">
        <v>408</v>
      </c>
      <c r="Q15" s="215">
        <v>33800</v>
      </c>
      <c r="R15" s="214" t="s">
        <v>559</v>
      </c>
      <c r="S15" s="216">
        <v>21000</v>
      </c>
      <c r="T15" s="215">
        <v>2800</v>
      </c>
      <c r="U15" s="215">
        <v>4900</v>
      </c>
      <c r="V15" s="414" t="s">
        <v>1295</v>
      </c>
      <c r="W15" s="415">
        <v>705013</v>
      </c>
      <c r="X15" s="414" t="s">
        <v>1296</v>
      </c>
      <c r="Y15" s="415">
        <v>830113</v>
      </c>
      <c r="AA15" s="409"/>
      <c r="AC15" s="416" t="s">
        <v>1297</v>
      </c>
      <c r="AD15" s="417"/>
      <c r="AE15" s="417"/>
      <c r="AF15" s="249">
        <v>0</v>
      </c>
      <c r="AG15" s="266">
        <v>-20</v>
      </c>
      <c r="AH15" s="266">
        <v>30</v>
      </c>
      <c r="AI15" s="266">
        <v>55</v>
      </c>
      <c r="AJ15" s="418">
        <v>25.880435250552999</v>
      </c>
      <c r="AK15" s="418">
        <v>0.88795518505000004</v>
      </c>
      <c r="AL15" s="418">
        <v>-0.231202067756</v>
      </c>
      <c r="AM15" s="418">
        <v>1.057389146E-2</v>
      </c>
      <c r="AN15" s="418">
        <v>-7.189346242E-3</v>
      </c>
      <c r="AO15" s="418">
        <v>-5.7698663100000001E-4</v>
      </c>
      <c r="AP15" s="418">
        <v>4.7592863999999998E-5</v>
      </c>
      <c r="AQ15" s="418">
        <v>-5.3376237E-5</v>
      </c>
      <c r="AR15" s="418">
        <v>-3.4106559999999999E-6</v>
      </c>
      <c r="AS15" s="418">
        <v>3.023946E-6</v>
      </c>
      <c r="AT15" s="418">
        <v>1.5334000244120001</v>
      </c>
      <c r="AU15" s="418">
        <v>-2.4897600700000001E-4</v>
      </c>
      <c r="AV15" s="418">
        <v>4.1129901885999999E-2</v>
      </c>
      <c r="AW15" s="418">
        <v>1.4915700300000001E-4</v>
      </c>
      <c r="AX15" s="418">
        <v>-3.30686003E-4</v>
      </c>
      <c r="AY15" s="418">
        <v>5.7064598800000001E-4</v>
      </c>
      <c r="AZ15" s="418">
        <v>2.4842400000000001E-6</v>
      </c>
      <c r="BA15" s="418">
        <v>-6.7845E-6</v>
      </c>
      <c r="BB15" s="418">
        <v>4.0476E-6</v>
      </c>
      <c r="BC15" s="418">
        <v>2.3719800000000002E-6</v>
      </c>
    </row>
    <row r="16" spans="2:61" s="192" customFormat="1" ht="15" customHeight="1" x14ac:dyDescent="0.25">
      <c r="B16" s="212">
        <f t="shared" si="0"/>
        <v>28.083561324698</v>
      </c>
      <c r="C16" s="212">
        <f t="shared" si="1"/>
        <v>10.734951256200002</v>
      </c>
      <c r="D16" s="212">
        <f t="shared" si="2"/>
        <v>25.724016345797999</v>
      </c>
      <c r="E16" s="212">
        <f t="shared" si="3"/>
        <v>11.722170124460002</v>
      </c>
      <c r="F16" s="212">
        <f t="shared" si="4"/>
        <v>23.261664867998</v>
      </c>
      <c r="G16" s="212">
        <f t="shared" si="5"/>
        <v>12.792984653319998</v>
      </c>
      <c r="H16" s="212"/>
      <c r="I16" s="212"/>
      <c r="J16" s="212"/>
      <c r="K16" s="212"/>
      <c r="L16" s="212"/>
      <c r="M16" s="212"/>
      <c r="N16" s="214" t="s">
        <v>416</v>
      </c>
      <c r="O16" s="216">
        <v>62000</v>
      </c>
      <c r="P16" s="214" t="s">
        <v>417</v>
      </c>
      <c r="Q16" s="215">
        <v>51800</v>
      </c>
      <c r="R16" s="214" t="s">
        <v>419</v>
      </c>
      <c r="S16" s="216">
        <v>25200</v>
      </c>
      <c r="T16" s="215">
        <v>2800</v>
      </c>
      <c r="U16" s="215">
        <v>4900</v>
      </c>
      <c r="V16" s="414" t="s">
        <v>1298</v>
      </c>
      <c r="W16" s="415">
        <v>1015016</v>
      </c>
      <c r="X16" s="414" t="s">
        <v>1299</v>
      </c>
      <c r="Y16" s="415">
        <v>1033642</v>
      </c>
      <c r="AA16" s="409"/>
      <c r="AC16" s="419" t="s">
        <v>1300</v>
      </c>
      <c r="AD16" s="417"/>
      <c r="AE16" s="417"/>
      <c r="AF16" s="249">
        <v>0</v>
      </c>
      <c r="AG16" s="266">
        <v>-20</v>
      </c>
      <c r="AH16" s="266">
        <v>30</v>
      </c>
      <c r="AI16" s="266">
        <v>55</v>
      </c>
      <c r="AJ16" s="418">
        <v>30.016113759328999</v>
      </c>
      <c r="AK16" s="418">
        <v>1.049988669158</v>
      </c>
      <c r="AL16" s="418">
        <v>-0.14610488796500001</v>
      </c>
      <c r="AM16" s="418">
        <v>1.3539451330000001E-2</v>
      </c>
      <c r="AN16" s="418">
        <v>-6.0072171539999998E-3</v>
      </c>
      <c r="AO16" s="418">
        <v>-2.6394256689999999E-3</v>
      </c>
      <c r="AP16" s="418">
        <v>6.6777403000000004E-5</v>
      </c>
      <c r="AQ16" s="418">
        <v>-7.0074214000000006E-5</v>
      </c>
      <c r="AR16" s="418">
        <v>-3.7228748000000003E-5</v>
      </c>
      <c r="AS16" s="418">
        <v>9.1783199999999996E-6</v>
      </c>
      <c r="AT16" s="418">
        <v>2.56803405443</v>
      </c>
      <c r="AU16" s="418">
        <v>6.5032855170000002E-3</v>
      </c>
      <c r="AV16" s="418">
        <v>6.1619441916000002E-2</v>
      </c>
      <c r="AW16" s="418">
        <v>-2.3808786399999999E-4</v>
      </c>
      <c r="AX16" s="418">
        <v>3.4050029999999998E-4</v>
      </c>
      <c r="AY16" s="418">
        <v>2.1308762600000001E-4</v>
      </c>
      <c r="AZ16" s="418">
        <v>1.4222699999999999E-7</v>
      </c>
      <c r="BA16" s="418">
        <v>-6.839219E-6</v>
      </c>
      <c r="BB16" s="418">
        <v>4.3538809999999996E-6</v>
      </c>
      <c r="BC16" s="418">
        <v>4.9363539999999999E-6</v>
      </c>
    </row>
    <row r="17" spans="2:59" s="192" customFormat="1" ht="15.75" customHeight="1" x14ac:dyDescent="0.25">
      <c r="B17" s="212">
        <f t="shared" si="0"/>
        <v>38.544361433527996</v>
      </c>
      <c r="C17" s="212">
        <f t="shared" si="1"/>
        <v>14.762545136647997</v>
      </c>
      <c r="D17" s="212">
        <f t="shared" si="2"/>
        <v>35.289016176728005</v>
      </c>
      <c r="E17" s="212">
        <f t="shared" si="3"/>
        <v>16.412311668478001</v>
      </c>
      <c r="F17" s="212">
        <f t="shared" si="4"/>
        <v>31.839135170828001</v>
      </c>
      <c r="G17" s="212">
        <f t="shared" si="5"/>
        <v>18.292551612507999</v>
      </c>
      <c r="H17" s="212"/>
      <c r="I17" s="212"/>
      <c r="J17" s="212"/>
      <c r="K17" s="212"/>
      <c r="L17" s="212"/>
      <c r="M17" s="212"/>
      <c r="N17" s="214" t="s">
        <v>416</v>
      </c>
      <c r="O17" s="216">
        <v>62000</v>
      </c>
      <c r="P17" s="214" t="s">
        <v>417</v>
      </c>
      <c r="Q17" s="215">
        <v>51800</v>
      </c>
      <c r="R17" s="214" t="s">
        <v>822</v>
      </c>
      <c r="S17" s="216">
        <v>29600</v>
      </c>
      <c r="T17" s="215">
        <v>2800</v>
      </c>
      <c r="U17" s="215">
        <v>4900</v>
      </c>
      <c r="V17" s="414" t="s">
        <v>1301</v>
      </c>
      <c r="W17" s="415">
        <v>1043788</v>
      </c>
      <c r="X17" s="414" t="s">
        <v>1302</v>
      </c>
      <c r="Y17" s="415">
        <v>1247542</v>
      </c>
      <c r="AA17" s="409"/>
      <c r="AC17" s="416" t="s">
        <v>1303</v>
      </c>
      <c r="AD17" s="417"/>
      <c r="AE17" s="417"/>
      <c r="AF17" s="249">
        <v>0</v>
      </c>
      <c r="AG17" s="266">
        <v>-20</v>
      </c>
      <c r="AH17" s="266">
        <v>30</v>
      </c>
      <c r="AI17" s="266">
        <v>55</v>
      </c>
      <c r="AJ17" s="418">
        <v>44.036466609013999</v>
      </c>
      <c r="AK17" s="418">
        <v>1.572539113325</v>
      </c>
      <c r="AL17" s="418">
        <v>-0.374683648235</v>
      </c>
      <c r="AM17" s="418">
        <v>2.1227235354E-2</v>
      </c>
      <c r="AN17" s="418">
        <v>-1.2720574234E-2</v>
      </c>
      <c r="AO17" s="418">
        <v>3.11807024E-4</v>
      </c>
      <c r="AP17" s="418">
        <v>8.7292841000000004E-5</v>
      </c>
      <c r="AQ17" s="418">
        <v>-1.7204087000000001E-4</v>
      </c>
      <c r="AR17" s="418">
        <v>-7.4717349999999999E-6</v>
      </c>
      <c r="AS17" s="418">
        <v>-1.7273199E-5</v>
      </c>
      <c r="AT17" s="418">
        <v>3.283642087254</v>
      </c>
      <c r="AU17" s="418">
        <v>-1.4371042424999999E-2</v>
      </c>
      <c r="AV17" s="418">
        <v>9.1442174293E-2</v>
      </c>
      <c r="AW17" s="418">
        <v>-1.0795218390000001E-3</v>
      </c>
      <c r="AX17" s="418">
        <v>1.670557708E-3</v>
      </c>
      <c r="AY17" s="418">
        <v>-3.32709078E-4</v>
      </c>
      <c r="AZ17" s="418">
        <v>-1.2226253E-5</v>
      </c>
      <c r="BA17" s="418">
        <v>1.8327972000000001E-5</v>
      </c>
      <c r="BB17" s="418">
        <v>-2.3879128E-5</v>
      </c>
      <c r="BC17" s="418">
        <v>1.7767792000000001E-5</v>
      </c>
    </row>
    <row r="18" spans="2:59" s="192" customFormat="1" ht="15" customHeight="1" x14ac:dyDescent="0.25">
      <c r="B18" s="212">
        <f t="shared" si="0"/>
        <v>48.03309294798202</v>
      </c>
      <c r="C18" s="212">
        <f t="shared" si="1"/>
        <v>18.641295456869997</v>
      </c>
      <c r="D18" s="212">
        <f t="shared" si="2"/>
        <v>43.639369854131999</v>
      </c>
      <c r="E18" s="212">
        <f t="shared" si="3"/>
        <v>20.855547650920002</v>
      </c>
      <c r="F18" s="212">
        <f t="shared" si="4"/>
        <v>38.745809519682012</v>
      </c>
      <c r="G18" s="212">
        <f t="shared" si="5"/>
        <v>23.394210052769999</v>
      </c>
      <c r="H18" s="212"/>
      <c r="I18" s="212"/>
      <c r="J18" s="212"/>
      <c r="K18" s="212"/>
      <c r="L18" s="212"/>
      <c r="M18" s="212"/>
      <c r="N18" s="214" t="s">
        <v>830</v>
      </c>
      <c r="O18" s="216">
        <v>117100</v>
      </c>
      <c r="P18" s="214" t="s">
        <v>820</v>
      </c>
      <c r="Q18" s="216">
        <v>62000</v>
      </c>
      <c r="R18" s="214" t="s">
        <v>822</v>
      </c>
      <c r="S18" s="216">
        <v>29600</v>
      </c>
      <c r="T18" s="215">
        <v>2800</v>
      </c>
      <c r="U18" s="215">
        <v>4900</v>
      </c>
      <c r="V18" s="414" t="s">
        <v>1304</v>
      </c>
      <c r="W18" s="415">
        <v>1078119</v>
      </c>
      <c r="X18" s="414" t="s">
        <v>1305</v>
      </c>
      <c r="Y18" s="415">
        <v>1364025</v>
      </c>
      <c r="AA18" s="409"/>
      <c r="AC18" s="416" t="s">
        <v>1306</v>
      </c>
      <c r="AD18" s="417"/>
      <c r="AE18" s="417"/>
      <c r="AF18" s="249">
        <v>0</v>
      </c>
      <c r="AG18" s="266">
        <v>-20</v>
      </c>
      <c r="AH18" s="266">
        <v>30</v>
      </c>
      <c r="AI18" s="266">
        <v>55</v>
      </c>
      <c r="AJ18" s="418">
        <v>57.550608003911002</v>
      </c>
      <c r="AK18" s="418">
        <v>2.2237852810119998</v>
      </c>
      <c r="AL18" s="418">
        <v>-0.67999893613499995</v>
      </c>
      <c r="AM18" s="418">
        <v>3.5655245228000003E-2</v>
      </c>
      <c r="AN18" s="418">
        <v>-3.0070168915999999E-2</v>
      </c>
      <c r="AO18" s="418">
        <v>5.7371125940000002E-3</v>
      </c>
      <c r="AP18" s="418">
        <v>2.38571958E-4</v>
      </c>
      <c r="AQ18" s="418">
        <v>-4.1594545699999999E-4</v>
      </c>
      <c r="AR18" s="418">
        <v>1.6674761400000001E-4</v>
      </c>
      <c r="AS18" s="418">
        <v>-6.7170436000000002E-5</v>
      </c>
      <c r="AT18" s="418">
        <v>4.4504289171150004</v>
      </c>
      <c r="AU18" s="418">
        <v>9.0488981079999992E-3</v>
      </c>
      <c r="AV18" s="418">
        <v>9.3474904654999996E-2</v>
      </c>
      <c r="AW18" s="418">
        <v>-1.3363536039999999E-3</v>
      </c>
      <c r="AX18" s="418">
        <v>1.255582683E-3</v>
      </c>
      <c r="AY18" s="418">
        <v>-8.7839917000000006E-5</v>
      </c>
      <c r="AZ18" s="418">
        <v>-2.4168486999999999E-5</v>
      </c>
      <c r="BA18" s="418">
        <v>2.7344123000000001E-5</v>
      </c>
      <c r="BB18" s="418">
        <v>-2.5311755000000001E-5</v>
      </c>
      <c r="BC18" s="418">
        <v>2.2806107000000001E-5</v>
      </c>
    </row>
    <row r="19" spans="2:59" ht="20.25" customHeight="1" x14ac:dyDescent="0.25">
      <c r="B19" s="991" t="s">
        <v>993</v>
      </c>
      <c r="C19" s="991"/>
      <c r="D19" s="991"/>
      <c r="E19" s="991"/>
      <c r="F19" s="991"/>
      <c r="G19" s="991"/>
      <c r="H19" s="991"/>
      <c r="I19" s="991"/>
      <c r="J19" s="991"/>
      <c r="K19" s="991"/>
      <c r="L19" s="991"/>
      <c r="M19" s="991"/>
      <c r="N19" s="991"/>
      <c r="O19" s="991"/>
      <c r="P19" s="991"/>
      <c r="Q19" s="991"/>
      <c r="R19" s="991"/>
      <c r="S19" s="991"/>
      <c r="T19" s="991"/>
      <c r="U19" s="991"/>
      <c r="V19" s="991"/>
      <c r="W19" s="991"/>
      <c r="X19" s="991"/>
      <c r="Y19" s="991"/>
    </row>
    <row r="20" spans="2:59" ht="15.75" x14ac:dyDescent="0.25">
      <c r="B20" s="212">
        <f>2*IF(AND($D$4&lt;=AF20,$D$4&gt;=AG20),AJ20+AK20*$D$4+AL20*40+AM20*$D$4*$D$4+AN20*$D$4*40+AO20*40*40+AP20*$D$4*$D$4*$D$4+AQ20*40*$D$4*$D$4+AR20*$D$4*40*40+AS20*40*40*40,0)</f>
        <v>9.4671651988779999</v>
      </c>
      <c r="C20" s="212">
        <f>2*IF(AND($D$4&lt;=AF20,$D$4&gt;=AG20),AT20+AU20*$D$4+AV20*40+AW20*$D$4*$D$4+AX20*$D$4*40+AY20*40*40+AZ20*$D$4*$D$4*$D$4+BA20*40*$D$4*$D$4+BB20*$D$4*40*40+BC20*40*40*40,0)</f>
        <v>4.1298516340000004</v>
      </c>
      <c r="D20" s="212">
        <f>2*IF(AND($D$4&lt;=AF20,$D$4&gt;=AG20),AJ20+AK20*$D$4+AL20*45+AM20*$D$4*$D$4+AN20*$D$4*45+AO20*45*45+AP20*$D$4*$D$4*$D$4+AQ20*45*$D$4*$D$4+AR20*$D$4*45*45+AS20*45*45*45,0)</f>
        <v>8.7590922234179995</v>
      </c>
      <c r="E20" s="212">
        <f>2*IF(AND($D$4&lt;=AF20,$D$4&gt;=AG20),AT20+AU20*$D$4+AV20*45+AW20*$D$4*$D$4+AX20*$D$4*45+AY20*45*45+AZ20*$D$4*$D$4*$D$4+BA20*45*$D$4*$D$4+BB20*$D$4*45*45+BC20*45*45*45,0)</f>
        <v>4.4848160799999999</v>
      </c>
      <c r="F20" s="212">
        <f>2*IF(AND($D$4&lt;=AF20,$D$4&gt;=AG20),AJ20+AK20*$D$4+AL20*50+AM20*$D$4*$D$4+AN20*$D$4*50+AO20*50*50+AP20*$D$4*$D$4*$D$4+AQ20*50*$D$4*$D$4+AR20*$D$4*50*50+AS20*50*50*50,0)</f>
        <v>7.9738118418580015</v>
      </c>
      <c r="G20" s="212">
        <f>2*IF(AND($D$4&lt;=AF20,$D$4&gt;=AG20),AT20+AU20*$D$4+AV20*50+AW20*$D$4*$D$4+AX20*$D$4*50+AY20*50*50+AZ20*$D$4*$D$4*$D$4+BA20*50*$D$4*$D$4+BB20*$D$4*50*50+BC20*50*50*50,0)</f>
        <v>4.900583986</v>
      </c>
      <c r="H20" s="212"/>
      <c r="I20" s="212"/>
      <c r="J20" s="212"/>
      <c r="K20" s="212"/>
      <c r="L20" s="212"/>
      <c r="M20" s="212"/>
      <c r="N20" s="214" t="s">
        <v>458</v>
      </c>
      <c r="O20" s="215">
        <v>33200</v>
      </c>
      <c r="P20" s="214" t="s">
        <v>459</v>
      </c>
      <c r="Q20" s="215">
        <v>33200</v>
      </c>
      <c r="R20" s="214" t="s">
        <v>410</v>
      </c>
      <c r="S20" s="216">
        <v>17600</v>
      </c>
      <c r="T20" s="215">
        <v>2800</v>
      </c>
      <c r="U20" s="215">
        <v>4900</v>
      </c>
      <c r="V20" s="335" t="s">
        <v>1307</v>
      </c>
      <c r="W20" s="408">
        <v>749031</v>
      </c>
      <c r="X20" s="335" t="s">
        <v>1308</v>
      </c>
      <c r="Y20" s="408">
        <v>793476</v>
      </c>
      <c r="AA20" s="382"/>
      <c r="AC20" s="410" t="s">
        <v>1309</v>
      </c>
      <c r="AD20" s="412"/>
      <c r="AE20" s="412"/>
      <c r="AF20" s="420">
        <v>-10</v>
      </c>
      <c r="AG20" s="421">
        <v>-40</v>
      </c>
      <c r="AH20" s="421">
        <v>35</v>
      </c>
      <c r="AI20" s="421">
        <v>50</v>
      </c>
      <c r="AJ20" s="274">
        <v>8.4059689859490003</v>
      </c>
      <c r="AK20" s="274">
        <v>0.21855111219699999</v>
      </c>
      <c r="AL20" s="274">
        <v>-1.1145416890999999E-2</v>
      </c>
      <c r="AM20" s="274">
        <v>1.592626535E-3</v>
      </c>
      <c r="AN20" s="274">
        <v>8.80252567E-4</v>
      </c>
      <c r="AO20" s="274">
        <v>-7.0917089099999998E-4</v>
      </c>
      <c r="AP20" s="274">
        <v>3.0580659999999999E-6</v>
      </c>
      <c r="AQ20" s="274">
        <v>1.2874555000000001E-5</v>
      </c>
      <c r="AR20" s="274">
        <v>-2.3787872E-5</v>
      </c>
      <c r="AS20" s="274">
        <v>-2.2280140000000001E-6</v>
      </c>
      <c r="AT20" s="274">
        <v>1.540252763</v>
      </c>
      <c r="AU20" s="274">
        <v>2.9490247800000001E-2</v>
      </c>
      <c r="AV20" s="274">
        <v>1.4493743999999999E-2</v>
      </c>
      <c r="AW20" s="274">
        <v>1.6941636E-4</v>
      </c>
      <c r="AX20" s="274">
        <v>-1.5153156000000001E-4</v>
      </c>
      <c r="AY20" s="274">
        <v>-9.9270360000000001E-5</v>
      </c>
      <c r="AZ20" s="274">
        <v>-2.746872E-6</v>
      </c>
      <c r="BA20" s="274">
        <v>-2.9918159999999999E-6</v>
      </c>
      <c r="BB20" s="274">
        <v>4.4323199999999998E-7</v>
      </c>
      <c r="BC20" s="274">
        <v>5.2721279999999998E-6</v>
      </c>
      <c r="BD20" s="422"/>
      <c r="BE20" s="422"/>
      <c r="BF20" s="422"/>
      <c r="BG20" s="422"/>
    </row>
    <row r="21" spans="2:59" ht="15.75" x14ac:dyDescent="0.25">
      <c r="B21" s="212">
        <f>2*IF(AND($D$4&lt;=AF21,$D$4&gt;=AG21),AJ21+AK21*$D$4+AL21*40+AM21*$D$4*$D$4+AN21*$D$4*40+AO21*40*40+AP21*$D$4*$D$4*$D$4+AQ21*40*$D$4*$D$4+AR21*$D$4*40*40+AS21*40*40*40,0)</f>
        <v>15.027030919167997</v>
      </c>
      <c r="C21" s="212">
        <f>2*IF(AND($D$4&lt;=AF21,$D$4&gt;=AG21),AT21+AU21*$D$4+AV21*40+AW21*$D$4*$D$4+AX21*$D$4*40+AY21*40*40+AZ21*$D$4*$D$4*$D$4+BA21*40*$D$4*$D$4+BB21*$D$4*40*40+BC21*40*40*40,0)</f>
        <v>5.6555399393459993</v>
      </c>
      <c r="D21" s="212">
        <f>2*IF(AND($D$4&lt;=AF21,$D$4&gt;=AG21),AJ21+AK21*$D$4+AL21*45+AM21*$D$4*$D$4+AN21*$D$4*45+AO21*45*45+AP21*$D$4*$D$4*$D$4+AQ21*45*$D$4*$D$4+AR21*$D$4*45*45+AS21*45*45*45,0)</f>
        <v>13.779257835397997</v>
      </c>
      <c r="E21" s="212">
        <f>2*IF(AND($D$4&lt;=AF21,$D$4&gt;=AG21),AT21+AU21*$D$4+AV21*45+AW21*$D$4*$D$4+AX21*$D$4*45+AY21*45*45+AZ21*$D$4*$D$4*$D$4+BA21*45*$D$4*$D$4+BB21*$D$4*45*45+BC21*45*45*45,0)</f>
        <v>6.1394307840659996</v>
      </c>
      <c r="F21" s="212">
        <f>2*IF(AND($D$4&lt;=AF21,$D$4&gt;=AG21),AJ21+AK21*$D$4+AL21*50+AM21*$D$4*$D$4+AN21*$D$4*50+AO21*50*50+AP21*$D$4*$D$4*$D$4+AQ21*50*$D$4*$D$4+AR21*$D$4*50*50+AS21*50*50*50,0)</f>
        <v>12.466867413528004</v>
      </c>
      <c r="G21" s="212">
        <f>2*IF(AND($D$4&lt;=AF21,$D$4&gt;=AG21),AT21+AU21*$D$4+AV21*50+AW21*$D$4*$D$4+AX21*$D$4*50+AY21*50*50+AZ21*$D$4*$D$4*$D$4+BA21*50*$D$4*$D$4+BB21*$D$4*50*50+BC21*50*50*50,0)</f>
        <v>6.6918986622859995</v>
      </c>
      <c r="H21" s="212"/>
      <c r="I21" s="212"/>
      <c r="J21" s="212"/>
      <c r="K21" s="212"/>
      <c r="L21" s="212"/>
      <c r="M21" s="212"/>
      <c r="N21" s="214" t="s">
        <v>407</v>
      </c>
      <c r="O21" s="215">
        <v>33800</v>
      </c>
      <c r="P21" s="214" t="s">
        <v>459</v>
      </c>
      <c r="Q21" s="215">
        <v>33200</v>
      </c>
      <c r="R21" s="214" t="s">
        <v>559</v>
      </c>
      <c r="S21" s="216">
        <v>21000</v>
      </c>
      <c r="T21" s="215">
        <v>2800</v>
      </c>
      <c r="U21" s="215">
        <v>4900</v>
      </c>
      <c r="V21" s="335" t="s">
        <v>1310</v>
      </c>
      <c r="W21" s="408">
        <v>763452</v>
      </c>
      <c r="X21" s="335" t="s">
        <v>1311</v>
      </c>
      <c r="Y21" s="408">
        <v>807897</v>
      </c>
      <c r="AA21" s="382"/>
      <c r="AC21" s="410" t="s">
        <v>1312</v>
      </c>
      <c r="AD21" s="412"/>
      <c r="AE21" s="412"/>
      <c r="AF21" s="420">
        <v>-10</v>
      </c>
      <c r="AG21" s="423">
        <v>-35</v>
      </c>
      <c r="AH21" s="413">
        <v>30</v>
      </c>
      <c r="AI21" s="413">
        <v>55</v>
      </c>
      <c r="AJ21" s="274">
        <v>15.733087566434</v>
      </c>
      <c r="AK21" s="274">
        <v>0.493259808327</v>
      </c>
      <c r="AL21" s="274">
        <v>-8.5126279392000001E-2</v>
      </c>
      <c r="AM21" s="274">
        <v>5.5562059569999999E-3</v>
      </c>
      <c r="AN21" s="274">
        <v>-1.7205456800000001E-3</v>
      </c>
      <c r="AO21" s="274">
        <v>-9.0098491100000001E-4</v>
      </c>
      <c r="AP21" s="274">
        <v>2.5739270000000001E-5</v>
      </c>
      <c r="AQ21" s="274">
        <v>-1.1839079000000001E-5</v>
      </c>
      <c r="AR21" s="274">
        <v>-2.3812417999999998E-5</v>
      </c>
      <c r="AS21" s="274">
        <v>1.2361000000000001E-7</v>
      </c>
      <c r="AT21" s="274">
        <v>2.214170911743</v>
      </c>
      <c r="AU21" s="274">
        <v>4.8055391524999998E-2</v>
      </c>
      <c r="AV21" s="274">
        <v>8.6516254870000007E-3</v>
      </c>
      <c r="AW21" s="274">
        <v>5.6829820300000001E-4</v>
      </c>
      <c r="AX21" s="274">
        <v>-4.69394851E-4</v>
      </c>
      <c r="AY21" s="274">
        <v>2.03518935E-4</v>
      </c>
      <c r="AZ21" s="274">
        <v>1.220783E-6</v>
      </c>
      <c r="BA21" s="274">
        <v>-5.6839779999999999E-6</v>
      </c>
      <c r="BB21" s="274">
        <v>2.379934E-6</v>
      </c>
      <c r="BC21" s="274">
        <v>3.748524E-6</v>
      </c>
      <c r="BD21" s="422"/>
      <c r="BE21" s="422"/>
      <c r="BF21" s="422"/>
      <c r="BG21" s="424"/>
    </row>
    <row r="22" spans="2:59" ht="15.75" x14ac:dyDescent="0.25">
      <c r="B22" s="212">
        <f>2*IF(AND($D$4&lt;=AF22,$D$4&gt;=AG22),AJ22+AK22*$D$4+AL22*40+AM22*$D$4*$D$4+AN22*$D$4*40+AO22*40*40+AP22*$D$4*$D$4*$D$4+AQ22*40*$D$4*$D$4+AR22*$D$4*40*40+AS22*40*40*40,0)</f>
        <v>18.368660284505999</v>
      </c>
      <c r="C22" s="212">
        <f>2*IF(AND($D$4&lt;=AF22,$D$4&gt;=AG22),AT22+AU22*$D$4+AV22*40+AW22*$D$4*$D$4+AX22*$D$4*40+AY22*40*40+AZ22*$D$4*$D$4*$D$4+BA22*40*$D$4*$D$4+BB22*$D$4*40*40+BC22*40*40*40,0)</f>
        <v>7.6801079200039997</v>
      </c>
      <c r="D22" s="212">
        <f>2*IF(AND($D$4&lt;=AF22,$D$4&gt;=AG22),AJ22+AK22*$D$4+AL22*45+AM22*$D$4*$D$4+AN22*$D$4*45+AO22*45*45+AP22*$D$4*$D$4*$D$4+AQ22*45*$D$4*$D$4+AR22*$D$4*45*45+AS22*45*45*45,0)</f>
        <v>16.798561331175996</v>
      </c>
      <c r="E22" s="212">
        <f>2*IF(AND($D$4&lt;=AF22,$D$4&gt;=AG22),AT22+AU22*$D$4+AV22*45+AW22*$D$4*$D$4+AX22*$D$4*45+AY22*45*45+AZ22*$D$4*$D$4*$D$4+BA22*45*$D$4*$D$4+BB22*$D$4*45*45+BC22*45*45*45,0)</f>
        <v>8.3572702415040006</v>
      </c>
      <c r="F22" s="212">
        <f>2*IF(AND($D$4&lt;=AF22,$D$4&gt;=AG22),AJ22+AK22*$D$4+AL22*50+AM22*$D$4*$D$4+AN22*$D$4*50+AO22*50*50+AP22*$D$4*$D$4*$D$4+AQ22*50*$D$4*$D$4+AR22*$D$4*50*50+AS22*50*50*50,0)</f>
        <v>15.195461429146</v>
      </c>
      <c r="G22" s="212">
        <f>2*IF(AND($D$4&lt;=AF22,$D$4&gt;=AG22),AT22+AU22*$D$4+AV22*50+AW22*$D$4*$D$4+AX22*$D$4*50+AY22*50*50+AZ22*$D$4*$D$4*$D$4+BA22*50*$D$4*$D$4+BB22*$D$4*50*50+BC22*50*50*50,0)</f>
        <v>9.1392465740040016</v>
      </c>
      <c r="H22" s="212"/>
      <c r="I22" s="212"/>
      <c r="J22" s="212"/>
      <c r="K22" s="212"/>
      <c r="L22" s="212"/>
      <c r="M22" s="212"/>
      <c r="N22" s="214" t="s">
        <v>571</v>
      </c>
      <c r="O22" s="215">
        <v>51800</v>
      </c>
      <c r="P22" s="214" t="s">
        <v>408</v>
      </c>
      <c r="Q22" s="215">
        <v>33800</v>
      </c>
      <c r="R22" s="214" t="s">
        <v>559</v>
      </c>
      <c r="S22" s="216">
        <v>21000</v>
      </c>
      <c r="T22" s="215">
        <v>2800</v>
      </c>
      <c r="U22" s="215">
        <v>4900</v>
      </c>
      <c r="V22" s="335" t="s">
        <v>1313</v>
      </c>
      <c r="W22" s="408">
        <v>779420</v>
      </c>
      <c r="X22" s="335" t="s">
        <v>1314</v>
      </c>
      <c r="Y22" s="408">
        <v>823865</v>
      </c>
      <c r="AA22" s="382"/>
      <c r="AC22" s="410" t="s">
        <v>1315</v>
      </c>
      <c r="AD22" s="412"/>
      <c r="AE22" s="412"/>
      <c r="AF22" s="420">
        <v>-10</v>
      </c>
      <c r="AG22" s="423">
        <v>-35</v>
      </c>
      <c r="AH22" s="413">
        <v>30</v>
      </c>
      <c r="AI22" s="413">
        <v>55</v>
      </c>
      <c r="AJ22" s="274">
        <v>21.113891046353</v>
      </c>
      <c r="AK22" s="274">
        <v>0.72238867071799995</v>
      </c>
      <c r="AL22" s="274">
        <v>-0.17038229173800001</v>
      </c>
      <c r="AM22" s="274">
        <v>8.8547344279999995E-3</v>
      </c>
      <c r="AN22" s="274">
        <v>-5.56158066E-3</v>
      </c>
      <c r="AO22" s="274">
        <v>-6.2345145700000004E-4</v>
      </c>
      <c r="AP22" s="274">
        <v>3.8132522999999997E-5</v>
      </c>
      <c r="AQ22" s="274">
        <v>-5.2276049E-5</v>
      </c>
      <c r="AR22" s="274">
        <v>-9.3396540000000006E-6</v>
      </c>
      <c r="AS22" s="274">
        <v>1.481818E-6</v>
      </c>
      <c r="AT22" s="274">
        <v>3.490817800002</v>
      </c>
      <c r="AU22" s="274">
        <v>0.1048169</v>
      </c>
      <c r="AV22" s="274">
        <v>-8.7528031999999992E-3</v>
      </c>
      <c r="AW22" s="274">
        <v>1.7641555000000001E-3</v>
      </c>
      <c r="AX22" s="274">
        <v>-1.6888569E-3</v>
      </c>
      <c r="AY22" s="274">
        <v>5.6328655000000005E-4</v>
      </c>
      <c r="AZ22" s="274">
        <v>1.1526638E-5</v>
      </c>
      <c r="BA22" s="274">
        <v>-1.9154328E-5</v>
      </c>
      <c r="BB22" s="274">
        <v>1.3092518E-5</v>
      </c>
      <c r="BC22" s="274">
        <v>4.5613239999999997E-6</v>
      </c>
      <c r="BD22" s="214"/>
      <c r="BE22" s="214"/>
      <c r="BF22" s="214"/>
      <c r="BG22" s="425"/>
    </row>
    <row r="23" spans="2:59" ht="15.75" x14ac:dyDescent="0.25">
      <c r="B23" s="212">
        <f>2*IF(AND($D$4&lt;=AF23,$D$4&gt;=AG23),AJ23+AK23*$D$4+AL23*40+AM23*$D$4*$D$4+AN23*$D$4*40+AO23*40*40+AP23*$D$4*$D$4*$D$4+AQ23*40*$D$4*$D$4+AR23*$D$4*40*40+AS23*40*40*40,0)</f>
        <v>21.641898626939991</v>
      </c>
      <c r="C23" s="212">
        <f>2*IF(AND($D$4&lt;=AF23,$D$4&gt;=AG23),AT23+AU23*$D$4+AV23*40+AW23*$D$4*$D$4+AX23*$D$4*40+AY23*40*40+AZ23*$D$4*$D$4*$D$4+BA23*40*$D$4*$D$4+BB23*$D$4*40*40+BC23*40*40*40,0)</f>
        <v>8.380595830339999</v>
      </c>
      <c r="D23" s="212">
        <f>2*IF(AND($D$4&lt;=AF23,$D$4&gt;=AG23),AJ23+AK23*$D$4+AL23*45+AM23*$D$4*$D$4+AN23*$D$4*45+AO23*45*45+AP23*$D$4*$D$4*$D$4+AQ23*45*$D$4*$D$4+AR23*$D$4*45*45+AS23*45*45*45,0)</f>
        <v>19.86960328396</v>
      </c>
      <c r="E23" s="212">
        <f>2*IF(AND($D$4&lt;=AF23,$D$4&gt;=AG23),AT23+AU23*$D$4+AV23*45+AW23*$D$4*$D$4+AX23*$D$4*45+AY23*45*45+AZ23*$D$4*$D$4*$D$4+BA23*45*$D$4*$D$4+BB23*$D$4*45*45+BC23*45*45*45,0)</f>
        <v>9.1896552289899986</v>
      </c>
      <c r="F23" s="212">
        <f>2*IF(AND($D$4&lt;=AF23,$D$4&gt;=AG23),AJ23+AK23*$D$4+AL23*50+AM23*$D$4*$D$4+AN23*$D$4*50+AO23*50*50+AP23*$D$4*$D$4*$D$4+AQ23*50*$D$4*$D$4+AR23*$D$4*50*50+AS23*50*50*50,0)</f>
        <v>18.065504858179995</v>
      </c>
      <c r="G23" s="212">
        <f>2*IF(AND($D$4&lt;=AF23,$D$4&gt;=AG23),AT23+AU23*$D$4+AV23*50+AW23*$D$4*$D$4+AX23*$D$4*50+AY23*50*50+AZ23*$D$4*$D$4*$D$4+BA23*50*$D$4*$D$4+BB23*$D$4*50*50+BC23*50*50*50,0)</f>
        <v>10.189511701239997</v>
      </c>
      <c r="H23" s="212"/>
      <c r="I23" s="212"/>
      <c r="J23" s="212"/>
      <c r="K23" s="212"/>
      <c r="L23" s="212"/>
      <c r="M23" s="212"/>
      <c r="N23" s="214" t="s">
        <v>571</v>
      </c>
      <c r="O23" s="215">
        <v>51800</v>
      </c>
      <c r="P23" s="214" t="s">
        <v>408</v>
      </c>
      <c r="Q23" s="215">
        <v>33800</v>
      </c>
      <c r="R23" s="214" t="s">
        <v>559</v>
      </c>
      <c r="S23" s="216">
        <v>21000</v>
      </c>
      <c r="T23" s="215">
        <v>2800</v>
      </c>
      <c r="U23" s="215">
        <v>4900</v>
      </c>
      <c r="V23" s="335" t="s">
        <v>1316</v>
      </c>
      <c r="W23" s="408">
        <v>796294</v>
      </c>
      <c r="X23" s="335" t="s">
        <v>1317</v>
      </c>
      <c r="Y23" s="408">
        <v>841632</v>
      </c>
      <c r="AA23" s="382"/>
      <c r="AC23" s="410" t="s">
        <v>1318</v>
      </c>
      <c r="AD23" s="412"/>
      <c r="AE23" s="412"/>
      <c r="AF23" s="420">
        <v>-10</v>
      </c>
      <c r="AG23" s="423">
        <v>-35</v>
      </c>
      <c r="AH23" s="413">
        <v>30</v>
      </c>
      <c r="AI23" s="413">
        <v>55</v>
      </c>
      <c r="AJ23" s="274">
        <v>25.555942032890002</v>
      </c>
      <c r="AK23" s="274">
        <v>0.89929387776000003</v>
      </c>
      <c r="AL23" s="274">
        <v>-0.250040045298</v>
      </c>
      <c r="AM23" s="274">
        <v>1.1934636667000001E-2</v>
      </c>
      <c r="AN23" s="274">
        <v>-8.3356630380000008E-3</v>
      </c>
      <c r="AO23" s="274">
        <v>3.38984492E-4</v>
      </c>
      <c r="AP23" s="274">
        <v>6.2670727000000003E-5</v>
      </c>
      <c r="AQ23" s="274">
        <v>-7.4527440000000003E-5</v>
      </c>
      <c r="AR23" s="274">
        <v>1.2283382000000001E-5</v>
      </c>
      <c r="AS23" s="274">
        <v>-3.9569000000000002E-6</v>
      </c>
      <c r="AT23" s="274">
        <v>2.9155705056099999</v>
      </c>
      <c r="AU23" s="274">
        <v>3.5549397904000003E-2</v>
      </c>
      <c r="AV23" s="274">
        <v>4.9009153974999997E-2</v>
      </c>
      <c r="AW23" s="274">
        <v>2.1184707799999999E-4</v>
      </c>
      <c r="AX23" s="274">
        <v>9.43120592E-4</v>
      </c>
      <c r="AY23" s="274">
        <v>-9.8310039899999991E-4</v>
      </c>
      <c r="AZ23" s="274">
        <v>7.4918999999999997E-8</v>
      </c>
      <c r="BA23" s="274">
        <v>6.3591309999999996E-6</v>
      </c>
      <c r="BB23" s="274">
        <v>-1.8023914E-5</v>
      </c>
      <c r="BC23" s="274">
        <v>2.0080236999999999E-5</v>
      </c>
      <c r="BD23" s="214"/>
      <c r="BE23" s="214"/>
      <c r="BF23" s="214"/>
      <c r="BG23" s="425"/>
    </row>
    <row r="24" spans="2:59" ht="20.25" customHeight="1" x14ac:dyDescent="0.25">
      <c r="B24" s="990" t="s">
        <v>1004</v>
      </c>
      <c r="C24" s="990"/>
      <c r="D24" s="990"/>
      <c r="E24" s="990"/>
      <c r="F24" s="990"/>
      <c r="G24" s="990"/>
      <c r="H24" s="990"/>
      <c r="I24" s="990"/>
      <c r="J24" s="990"/>
      <c r="K24" s="990"/>
      <c r="L24" s="990"/>
      <c r="M24" s="990"/>
      <c r="N24" s="990"/>
      <c r="O24" s="990"/>
      <c r="P24" s="990"/>
      <c r="Q24" s="990"/>
      <c r="R24" s="990"/>
      <c r="S24" s="990"/>
      <c r="T24" s="990"/>
      <c r="U24" s="990"/>
      <c r="V24" s="990"/>
      <c r="W24" s="990"/>
      <c r="X24" s="990"/>
      <c r="Y24" s="990"/>
      <c r="AB24" s="406"/>
    </row>
    <row r="25" spans="2:59" ht="20.25" customHeight="1" x14ac:dyDescent="0.25">
      <c r="B25" s="991" t="s">
        <v>978</v>
      </c>
      <c r="C25" s="991"/>
      <c r="D25" s="991"/>
      <c r="E25" s="991"/>
      <c r="F25" s="991"/>
      <c r="G25" s="991"/>
      <c r="H25" s="991"/>
      <c r="I25" s="991"/>
      <c r="J25" s="991"/>
      <c r="K25" s="991"/>
      <c r="L25" s="991"/>
      <c r="M25" s="991"/>
      <c r="N25" s="991"/>
      <c r="O25" s="991"/>
      <c r="P25" s="991"/>
      <c r="Q25" s="991"/>
      <c r="R25" s="991"/>
      <c r="S25" s="991"/>
      <c r="T25" s="991"/>
      <c r="U25" s="991"/>
      <c r="V25" s="991"/>
      <c r="W25" s="991"/>
      <c r="X25" s="991"/>
      <c r="Y25" s="991"/>
      <c r="AB25" s="406"/>
    </row>
    <row r="26" spans="2:59" x14ac:dyDescent="0.25">
      <c r="B26" s="394">
        <f t="shared" ref="B26:G34" si="6">B10*1.5</f>
        <v>12.465630021555004</v>
      </c>
      <c r="C26" s="394">
        <f t="shared" si="6"/>
        <v>5.6009091351089992</v>
      </c>
      <c r="D26" s="394">
        <f t="shared" si="6"/>
        <v>11.370190993860003</v>
      </c>
      <c r="E26" s="394">
        <f t="shared" si="6"/>
        <v>6.2898948138840005</v>
      </c>
      <c r="F26" s="394">
        <f t="shared" si="6"/>
        <v>10.244567394165006</v>
      </c>
      <c r="G26" s="394">
        <f t="shared" si="6"/>
        <v>7.0627638711090004</v>
      </c>
      <c r="H26" s="394"/>
      <c r="I26" s="394"/>
      <c r="J26" s="394"/>
      <c r="K26" s="394"/>
      <c r="L26" s="394"/>
      <c r="M26" s="394"/>
      <c r="N26" s="214" t="s">
        <v>407</v>
      </c>
      <c r="O26" s="215">
        <v>33800</v>
      </c>
      <c r="P26" s="214" t="s">
        <v>417</v>
      </c>
      <c r="Q26" s="215">
        <v>51800</v>
      </c>
      <c r="R26" s="214" t="s">
        <v>1135</v>
      </c>
      <c r="S26" s="214" t="s">
        <v>422</v>
      </c>
      <c r="T26" s="215">
        <v>2800</v>
      </c>
      <c r="U26" s="215">
        <v>4900</v>
      </c>
      <c r="V26" s="335" t="s">
        <v>1319</v>
      </c>
      <c r="W26" s="408">
        <v>806317</v>
      </c>
      <c r="X26" s="335" t="s">
        <v>1320</v>
      </c>
      <c r="Y26" s="408">
        <v>850762</v>
      </c>
      <c r="AA26" s="382"/>
      <c r="AB26" s="406"/>
    </row>
    <row r="27" spans="2:59" ht="15.75" x14ac:dyDescent="0.25">
      <c r="B27" s="394">
        <f t="shared" si="6"/>
        <v>16.198651695036006</v>
      </c>
      <c r="C27" s="394">
        <f t="shared" si="6"/>
        <v>6.6981959281619989</v>
      </c>
      <c r="D27" s="394">
        <f t="shared" si="6"/>
        <v>14.744796302871004</v>
      </c>
      <c r="E27" s="394">
        <f t="shared" si="6"/>
        <v>7.5340891221269981</v>
      </c>
      <c r="F27" s="394">
        <f t="shared" si="6"/>
        <v>13.239018862656</v>
      </c>
      <c r="G27" s="394">
        <f t="shared" si="6"/>
        <v>8.4704211289919993</v>
      </c>
      <c r="H27" s="394"/>
      <c r="I27" s="394"/>
      <c r="J27" s="394"/>
      <c r="K27" s="394"/>
      <c r="L27" s="394"/>
      <c r="M27" s="394"/>
      <c r="N27" s="214" t="s">
        <v>416</v>
      </c>
      <c r="O27" s="216">
        <v>62000</v>
      </c>
      <c r="P27" s="214" t="s">
        <v>417</v>
      </c>
      <c r="Q27" s="215">
        <v>51800</v>
      </c>
      <c r="R27" s="214" t="s">
        <v>1135</v>
      </c>
      <c r="S27" s="214" t="s">
        <v>422</v>
      </c>
      <c r="T27" s="215">
        <v>2800</v>
      </c>
      <c r="U27" s="215">
        <v>4900</v>
      </c>
      <c r="V27" s="335" t="s">
        <v>1321</v>
      </c>
      <c r="W27" s="408">
        <v>861178</v>
      </c>
      <c r="X27" s="335" t="s">
        <v>1322</v>
      </c>
      <c r="Y27" s="408">
        <v>906516</v>
      </c>
      <c r="AA27" s="382"/>
    </row>
    <row r="28" spans="2:59" ht="15.75" x14ac:dyDescent="0.25">
      <c r="B28" s="394">
        <f t="shared" si="6"/>
        <v>16.198651695036006</v>
      </c>
      <c r="C28" s="394">
        <f t="shared" si="6"/>
        <v>6.6981959281619989</v>
      </c>
      <c r="D28" s="394">
        <f t="shared" si="6"/>
        <v>14.744796302871004</v>
      </c>
      <c r="E28" s="394">
        <f t="shared" si="6"/>
        <v>7.5340891221269981</v>
      </c>
      <c r="F28" s="394">
        <f t="shared" si="6"/>
        <v>13.239018862656</v>
      </c>
      <c r="G28" s="394">
        <f t="shared" si="6"/>
        <v>8.4704211289919993</v>
      </c>
      <c r="H28" s="394"/>
      <c r="I28" s="394"/>
      <c r="J28" s="394"/>
      <c r="K28" s="394"/>
      <c r="L28" s="394"/>
      <c r="M28" s="394"/>
      <c r="N28" s="214" t="s">
        <v>416</v>
      </c>
      <c r="O28" s="216">
        <v>62000</v>
      </c>
      <c r="P28" s="214" t="s">
        <v>417</v>
      </c>
      <c r="Q28" s="215">
        <v>51800</v>
      </c>
      <c r="R28" s="214" t="s">
        <v>1135</v>
      </c>
      <c r="S28" s="214" t="s">
        <v>422</v>
      </c>
      <c r="T28" s="215">
        <v>2800</v>
      </c>
      <c r="U28" s="215">
        <v>4900</v>
      </c>
      <c r="V28" s="335" t="s">
        <v>1323</v>
      </c>
      <c r="W28" s="408">
        <v>911004</v>
      </c>
      <c r="X28" s="335" t="s">
        <v>1324</v>
      </c>
      <c r="Y28" s="408">
        <v>941105</v>
      </c>
      <c r="AA28" s="382"/>
    </row>
    <row r="29" spans="2:59" ht="15.75" x14ac:dyDescent="0.25">
      <c r="B29" s="394">
        <f t="shared" si="6"/>
        <v>21.109215433817994</v>
      </c>
      <c r="C29" s="394">
        <f t="shared" si="6"/>
        <v>8.7623794067730003</v>
      </c>
      <c r="D29" s="394">
        <f t="shared" si="6"/>
        <v>19.314725306102989</v>
      </c>
      <c r="E29" s="394">
        <f t="shared" si="6"/>
        <v>9.8707401759480007</v>
      </c>
      <c r="F29" s="394">
        <f t="shared" si="6"/>
        <v>17.461221630437993</v>
      </c>
      <c r="G29" s="394">
        <f t="shared" si="6"/>
        <v>11.104092489872997</v>
      </c>
      <c r="H29" s="394"/>
      <c r="I29" s="394"/>
      <c r="J29" s="394"/>
      <c r="K29" s="394"/>
      <c r="L29" s="394"/>
      <c r="M29" s="394"/>
      <c r="N29" s="214" t="s">
        <v>416</v>
      </c>
      <c r="O29" s="216">
        <v>62000</v>
      </c>
      <c r="P29" s="214" t="s">
        <v>417</v>
      </c>
      <c r="Q29" s="215">
        <v>51800</v>
      </c>
      <c r="R29" s="214" t="s">
        <v>1135</v>
      </c>
      <c r="S29" s="214" t="s">
        <v>422</v>
      </c>
      <c r="T29" s="215">
        <v>2800</v>
      </c>
      <c r="U29" s="215">
        <v>4900</v>
      </c>
      <c r="V29" s="335" t="s">
        <v>1325</v>
      </c>
      <c r="W29" s="408">
        <v>1027613</v>
      </c>
      <c r="X29" s="335" t="s">
        <v>1326</v>
      </c>
      <c r="Y29" s="408">
        <v>1046239</v>
      </c>
      <c r="AA29" s="382"/>
    </row>
    <row r="30" spans="2:59" ht="15.75" x14ac:dyDescent="0.25">
      <c r="B30" s="394">
        <f t="shared" si="6"/>
        <v>27.386153999036999</v>
      </c>
      <c r="C30" s="394">
        <f t="shared" si="6"/>
        <v>11.289769558496999</v>
      </c>
      <c r="D30" s="394">
        <f t="shared" si="6"/>
        <v>24.921020403357005</v>
      </c>
      <c r="E30" s="394">
        <f t="shared" si="6"/>
        <v>12.608758698597004</v>
      </c>
      <c r="F30" s="394">
        <f t="shared" si="6"/>
        <v>22.408533786777003</v>
      </c>
      <c r="G30" s="394">
        <f t="shared" si="6"/>
        <v>14.045581314597001</v>
      </c>
      <c r="H30" s="394"/>
      <c r="I30" s="394"/>
      <c r="J30" s="394"/>
      <c r="K30" s="394"/>
      <c r="L30" s="394"/>
      <c r="M30" s="394"/>
      <c r="N30" s="214" t="s">
        <v>416</v>
      </c>
      <c r="O30" s="216">
        <v>62000</v>
      </c>
      <c r="P30" s="214" t="s">
        <v>820</v>
      </c>
      <c r="Q30" s="216">
        <v>62000</v>
      </c>
      <c r="R30" s="214" t="s">
        <v>1135</v>
      </c>
      <c r="S30" s="214" t="s">
        <v>422</v>
      </c>
      <c r="T30" s="215">
        <v>2800</v>
      </c>
      <c r="U30" s="215">
        <v>4900</v>
      </c>
      <c r="V30" s="335" t="s">
        <v>1327</v>
      </c>
      <c r="W30" s="408">
        <v>1052526</v>
      </c>
      <c r="X30" s="335" t="s">
        <v>1328</v>
      </c>
      <c r="Y30" s="408">
        <v>1071152</v>
      </c>
      <c r="AA30" s="382"/>
    </row>
    <row r="31" spans="2:59" ht="15.75" x14ac:dyDescent="0.25">
      <c r="B31" s="394">
        <f t="shared" si="6"/>
        <v>32.249264853038994</v>
      </c>
      <c r="C31" s="394">
        <f t="shared" si="6"/>
        <v>12.896197266666</v>
      </c>
      <c r="D31" s="394">
        <f t="shared" si="6"/>
        <v>29.333472932723993</v>
      </c>
      <c r="E31" s="394">
        <f t="shared" si="6"/>
        <v>14.421558552606003</v>
      </c>
      <c r="F31" s="394">
        <f t="shared" si="6"/>
        <v>26.397483908258991</v>
      </c>
      <c r="G31" s="394">
        <f t="shared" si="6"/>
        <v>16.074477931745999</v>
      </c>
      <c r="H31" s="394"/>
      <c r="I31" s="394"/>
      <c r="J31" s="394"/>
      <c r="K31" s="394"/>
      <c r="L31" s="394"/>
      <c r="M31" s="394"/>
      <c r="N31" s="214" t="s">
        <v>416</v>
      </c>
      <c r="O31" s="216">
        <v>62000</v>
      </c>
      <c r="P31" s="214" t="s">
        <v>820</v>
      </c>
      <c r="Q31" s="216">
        <v>62000</v>
      </c>
      <c r="R31" s="214" t="s">
        <v>1135</v>
      </c>
      <c r="S31" s="214" t="s">
        <v>422</v>
      </c>
      <c r="T31" s="215">
        <v>2800</v>
      </c>
      <c r="U31" s="215">
        <v>4900</v>
      </c>
      <c r="V31" s="335" t="s">
        <v>1329</v>
      </c>
      <c r="W31" s="408">
        <v>1077697</v>
      </c>
      <c r="X31" s="335" t="s">
        <v>1330</v>
      </c>
      <c r="Y31" s="408">
        <v>1210722</v>
      </c>
      <c r="AA31" s="382"/>
    </row>
    <row r="32" spans="2:59" ht="15.75" x14ac:dyDescent="0.25">
      <c r="B32" s="394">
        <f t="shared" si="6"/>
        <v>42.125341987047001</v>
      </c>
      <c r="C32" s="394">
        <f t="shared" si="6"/>
        <v>16.102426884300002</v>
      </c>
      <c r="D32" s="394">
        <f t="shared" si="6"/>
        <v>38.586024518697002</v>
      </c>
      <c r="E32" s="394">
        <f t="shared" si="6"/>
        <v>17.583255186690003</v>
      </c>
      <c r="F32" s="394">
        <f t="shared" si="6"/>
        <v>34.892497301996997</v>
      </c>
      <c r="G32" s="394">
        <f t="shared" si="6"/>
        <v>19.189476979979997</v>
      </c>
      <c r="H32" s="394"/>
      <c r="I32" s="394"/>
      <c r="J32" s="394"/>
      <c r="K32" s="394"/>
      <c r="L32" s="394"/>
      <c r="M32" s="394"/>
      <c r="N32" s="214" t="s">
        <v>830</v>
      </c>
      <c r="O32" s="216">
        <v>117100</v>
      </c>
      <c r="P32" s="214" t="s">
        <v>820</v>
      </c>
      <c r="Q32" s="216">
        <v>62000</v>
      </c>
      <c r="R32" s="214" t="s">
        <v>1135</v>
      </c>
      <c r="S32" s="214" t="s">
        <v>422</v>
      </c>
      <c r="T32" s="215">
        <v>2800</v>
      </c>
      <c r="U32" s="215">
        <v>4900</v>
      </c>
      <c r="V32" s="335" t="s">
        <v>1331</v>
      </c>
      <c r="W32" s="408">
        <v>1305190</v>
      </c>
      <c r="X32" s="335" t="s">
        <v>1332</v>
      </c>
      <c r="Y32" s="408">
        <v>1582573</v>
      </c>
      <c r="AA32" s="382"/>
    </row>
    <row r="33" spans="2:27" ht="15.75" x14ac:dyDescent="0.25">
      <c r="B33" s="394">
        <f t="shared" si="6"/>
        <v>57.816542150291994</v>
      </c>
      <c r="C33" s="394">
        <f t="shared" si="6"/>
        <v>22.143817704971994</v>
      </c>
      <c r="D33" s="394">
        <f t="shared" si="6"/>
        <v>52.933524265092004</v>
      </c>
      <c r="E33" s="394">
        <f t="shared" si="6"/>
        <v>24.618467502717003</v>
      </c>
      <c r="F33" s="394">
        <f t="shared" si="6"/>
        <v>47.758702756242002</v>
      </c>
      <c r="G33" s="394">
        <f t="shared" si="6"/>
        <v>27.438827418761999</v>
      </c>
      <c r="H33" s="394"/>
      <c r="I33" s="394"/>
      <c r="J33" s="394"/>
      <c r="K33" s="394"/>
      <c r="L33" s="394"/>
      <c r="M33" s="394"/>
      <c r="N33" s="214" t="s">
        <v>830</v>
      </c>
      <c r="O33" s="216">
        <v>117100</v>
      </c>
      <c r="P33" s="214" t="s">
        <v>831</v>
      </c>
      <c r="Q33" s="216">
        <v>66400</v>
      </c>
      <c r="R33" s="214" t="s">
        <v>1135</v>
      </c>
      <c r="S33" s="214" t="s">
        <v>422</v>
      </c>
      <c r="T33" s="215">
        <v>2800</v>
      </c>
      <c r="U33" s="215">
        <v>4900</v>
      </c>
      <c r="V33" s="335" t="s">
        <v>1333</v>
      </c>
      <c r="W33" s="408">
        <v>1586534</v>
      </c>
      <c r="X33" s="335" t="s">
        <v>1334</v>
      </c>
      <c r="Y33" s="408">
        <v>1724480</v>
      </c>
      <c r="AA33" s="382"/>
    </row>
    <row r="34" spans="2:27" ht="16.5" customHeight="1" x14ac:dyDescent="0.25">
      <c r="B34" s="394">
        <f t="shared" si="6"/>
        <v>72.049639421973026</v>
      </c>
      <c r="C34" s="394">
        <f t="shared" si="6"/>
        <v>27.961943185304996</v>
      </c>
      <c r="D34" s="394">
        <f t="shared" si="6"/>
        <v>65.459054781198006</v>
      </c>
      <c r="E34" s="394">
        <f t="shared" si="6"/>
        <v>31.283321476380003</v>
      </c>
      <c r="F34" s="394">
        <f t="shared" si="6"/>
        <v>58.118714279523019</v>
      </c>
      <c r="G34" s="394">
        <f t="shared" si="6"/>
        <v>35.091315079154995</v>
      </c>
      <c r="H34" s="394"/>
      <c r="I34" s="394"/>
      <c r="J34" s="394"/>
      <c r="K34" s="394"/>
      <c r="L34" s="394"/>
      <c r="M34" s="394"/>
      <c r="N34" s="214" t="s">
        <v>869</v>
      </c>
      <c r="O34" s="216">
        <v>239200</v>
      </c>
      <c r="P34" s="214" t="s">
        <v>831</v>
      </c>
      <c r="Q34" s="216">
        <v>66400</v>
      </c>
      <c r="R34" s="214" t="s">
        <v>1135</v>
      </c>
      <c r="S34" s="214" t="s">
        <v>422</v>
      </c>
      <c r="T34" s="215">
        <v>2800</v>
      </c>
      <c r="U34" s="215">
        <v>4900</v>
      </c>
      <c r="V34" s="335" t="s">
        <v>1335</v>
      </c>
      <c r="W34" s="408">
        <v>1719967</v>
      </c>
      <c r="X34" s="335" t="s">
        <v>1336</v>
      </c>
      <c r="Y34" s="408">
        <v>1955993</v>
      </c>
      <c r="AA34" s="382"/>
    </row>
    <row r="35" spans="2:27" ht="20.25" customHeight="1" x14ac:dyDescent="0.25">
      <c r="B35" s="991" t="s">
        <v>993</v>
      </c>
      <c r="C35" s="991"/>
      <c r="D35" s="991"/>
      <c r="E35" s="991"/>
      <c r="F35" s="991"/>
      <c r="G35" s="991"/>
      <c r="H35" s="991"/>
      <c r="I35" s="991"/>
      <c r="J35" s="991"/>
      <c r="K35" s="991"/>
      <c r="L35" s="991"/>
      <c r="M35" s="991"/>
      <c r="N35" s="991"/>
      <c r="O35" s="991"/>
      <c r="P35" s="991"/>
      <c r="Q35" s="991"/>
      <c r="R35" s="991"/>
      <c r="S35" s="991"/>
      <c r="T35" s="991"/>
      <c r="U35" s="991"/>
      <c r="V35" s="991"/>
      <c r="W35" s="991"/>
      <c r="X35" s="991"/>
      <c r="Y35" s="991"/>
    </row>
    <row r="36" spans="2:27" x14ac:dyDescent="0.25">
      <c r="B36" s="394">
        <f t="shared" ref="B36:G39" si="7">B20*1.5</f>
        <v>14.200747798317</v>
      </c>
      <c r="C36" s="394">
        <f t="shared" si="7"/>
        <v>6.1947774510000002</v>
      </c>
      <c r="D36" s="394">
        <f t="shared" si="7"/>
        <v>13.138638335126998</v>
      </c>
      <c r="E36" s="394">
        <f t="shared" si="7"/>
        <v>6.7272241199999998</v>
      </c>
      <c r="F36" s="394">
        <f t="shared" si="7"/>
        <v>11.960717762787002</v>
      </c>
      <c r="G36" s="394">
        <f t="shared" si="7"/>
        <v>7.3508759789999996</v>
      </c>
      <c r="H36" s="394"/>
      <c r="I36" s="394"/>
      <c r="J36" s="394"/>
      <c r="K36" s="394"/>
      <c r="L36" s="394"/>
      <c r="M36" s="394"/>
      <c r="N36" s="214" t="s">
        <v>571</v>
      </c>
      <c r="O36" s="215">
        <v>51800</v>
      </c>
      <c r="P36" s="214" t="s">
        <v>417</v>
      </c>
      <c r="Q36" s="215">
        <v>51800</v>
      </c>
      <c r="R36" s="214" t="s">
        <v>1135</v>
      </c>
      <c r="S36" s="214" t="s">
        <v>422</v>
      </c>
      <c r="T36" s="215">
        <v>2800</v>
      </c>
      <c r="U36" s="215">
        <v>4900</v>
      </c>
      <c r="V36" s="335" t="s">
        <v>1337</v>
      </c>
      <c r="W36" s="408">
        <v>1017024</v>
      </c>
      <c r="X36" s="335" t="s">
        <v>1338</v>
      </c>
      <c r="Y36" s="408">
        <v>1062362</v>
      </c>
      <c r="AA36" s="382"/>
    </row>
    <row r="37" spans="2:27" x14ac:dyDescent="0.25">
      <c r="B37" s="394">
        <f t="shared" si="7"/>
        <v>22.540546378751994</v>
      </c>
      <c r="C37" s="394">
        <f t="shared" si="7"/>
        <v>8.483309909018999</v>
      </c>
      <c r="D37" s="394">
        <f t="shared" si="7"/>
        <v>20.668886753096995</v>
      </c>
      <c r="E37" s="394">
        <f t="shared" si="7"/>
        <v>9.209146176098999</v>
      </c>
      <c r="F37" s="394">
        <f t="shared" si="7"/>
        <v>18.700301120292004</v>
      </c>
      <c r="G37" s="394">
        <f t="shared" si="7"/>
        <v>10.037847993428999</v>
      </c>
      <c r="H37" s="394"/>
      <c r="I37" s="394"/>
      <c r="J37" s="394"/>
      <c r="K37" s="394"/>
      <c r="L37" s="394"/>
      <c r="M37" s="394"/>
      <c r="N37" s="214" t="s">
        <v>571</v>
      </c>
      <c r="O37" s="215">
        <v>51800</v>
      </c>
      <c r="P37" s="214" t="s">
        <v>417</v>
      </c>
      <c r="Q37" s="215">
        <v>51800</v>
      </c>
      <c r="R37" s="214" t="s">
        <v>1135</v>
      </c>
      <c r="S37" s="214" t="s">
        <v>422</v>
      </c>
      <c r="T37" s="215">
        <v>2800</v>
      </c>
      <c r="U37" s="215">
        <v>4900</v>
      </c>
      <c r="V37" s="335" t="s">
        <v>1339</v>
      </c>
      <c r="W37" s="408">
        <v>1036652</v>
      </c>
      <c r="X37" s="335" t="s">
        <v>1340</v>
      </c>
      <c r="Y37" s="408">
        <v>1081990</v>
      </c>
      <c r="AA37" s="382"/>
    </row>
    <row r="38" spans="2:27" ht="15.75" x14ac:dyDescent="0.25">
      <c r="B38" s="394">
        <f t="shared" si="7"/>
        <v>27.552990426758999</v>
      </c>
      <c r="C38" s="394">
        <f t="shared" si="7"/>
        <v>11.520161880006</v>
      </c>
      <c r="D38" s="394">
        <f t="shared" si="7"/>
        <v>25.197841996763994</v>
      </c>
      <c r="E38" s="394">
        <f t="shared" si="7"/>
        <v>12.535905362256001</v>
      </c>
      <c r="F38" s="394">
        <f t="shared" si="7"/>
        <v>22.793192143719001</v>
      </c>
      <c r="G38" s="394">
        <f t="shared" si="7"/>
        <v>13.708869861006002</v>
      </c>
      <c r="H38" s="394"/>
      <c r="I38" s="394"/>
      <c r="J38" s="394"/>
      <c r="K38" s="394"/>
      <c r="L38" s="394"/>
      <c r="M38" s="394"/>
      <c r="N38" s="214" t="s">
        <v>416</v>
      </c>
      <c r="O38" s="216">
        <v>62000</v>
      </c>
      <c r="P38" s="214" t="s">
        <v>417</v>
      </c>
      <c r="Q38" s="215">
        <v>51800</v>
      </c>
      <c r="R38" s="214" t="s">
        <v>1135</v>
      </c>
      <c r="S38" s="214" t="s">
        <v>422</v>
      </c>
      <c r="T38" s="215">
        <v>2800</v>
      </c>
      <c r="U38" s="215">
        <v>4900</v>
      </c>
      <c r="V38" s="335" t="s">
        <v>1341</v>
      </c>
      <c r="W38" s="408">
        <v>1131458</v>
      </c>
      <c r="X38" s="335" t="s">
        <v>1342</v>
      </c>
      <c r="Y38" s="408">
        <v>1256558</v>
      </c>
      <c r="AA38" s="382"/>
    </row>
    <row r="39" spans="2:27" ht="15.75" x14ac:dyDescent="0.25">
      <c r="B39" s="394">
        <f t="shared" si="7"/>
        <v>32.462847940409986</v>
      </c>
      <c r="C39" s="394">
        <f t="shared" si="7"/>
        <v>12.570893745509998</v>
      </c>
      <c r="D39" s="394">
        <f t="shared" si="7"/>
        <v>29.804404925939998</v>
      </c>
      <c r="E39" s="394">
        <f t="shared" si="7"/>
        <v>13.784482843484998</v>
      </c>
      <c r="F39" s="394">
        <f t="shared" si="7"/>
        <v>27.098257287269995</v>
      </c>
      <c r="G39" s="394">
        <f t="shared" si="7"/>
        <v>15.284267551859996</v>
      </c>
      <c r="H39" s="394"/>
      <c r="I39" s="394"/>
      <c r="J39" s="394"/>
      <c r="K39" s="394"/>
      <c r="L39" s="394"/>
      <c r="M39" s="394"/>
      <c r="N39" s="214" t="s">
        <v>416</v>
      </c>
      <c r="O39" s="216">
        <v>62000</v>
      </c>
      <c r="P39" s="214" t="s">
        <v>417</v>
      </c>
      <c r="Q39" s="215">
        <v>51800</v>
      </c>
      <c r="R39" s="214" t="s">
        <v>1135</v>
      </c>
      <c r="S39" s="214" t="s">
        <v>422</v>
      </c>
      <c r="T39" s="215">
        <v>2800</v>
      </c>
      <c r="U39" s="215">
        <v>4900</v>
      </c>
      <c r="V39" s="335" t="s">
        <v>1343</v>
      </c>
      <c r="W39" s="408">
        <v>1160353</v>
      </c>
      <c r="X39" s="335" t="s">
        <v>1344</v>
      </c>
      <c r="Y39" s="408">
        <v>1285453</v>
      </c>
      <c r="AA39" s="382"/>
    </row>
    <row r="40" spans="2:27" ht="20.25" customHeight="1" x14ac:dyDescent="0.25">
      <c r="B40" s="990" t="s">
        <v>1030</v>
      </c>
      <c r="C40" s="990"/>
      <c r="D40" s="990"/>
      <c r="E40" s="990"/>
      <c r="F40" s="990"/>
      <c r="G40" s="990"/>
      <c r="H40" s="990"/>
      <c r="I40" s="990"/>
      <c r="J40" s="990"/>
      <c r="K40" s="990"/>
      <c r="L40" s="990"/>
      <c r="M40" s="990"/>
      <c r="N40" s="990"/>
      <c r="O40" s="990"/>
      <c r="P40" s="990"/>
      <c r="Q40" s="990"/>
      <c r="R40" s="990"/>
      <c r="S40" s="990"/>
      <c r="T40" s="990"/>
      <c r="U40" s="990"/>
      <c r="V40" s="990"/>
      <c r="W40" s="990"/>
      <c r="X40" s="990"/>
      <c r="Y40" s="990"/>
    </row>
    <row r="41" spans="2:27" ht="20.25" customHeight="1" x14ac:dyDescent="0.25">
      <c r="B41" s="991" t="s">
        <v>978</v>
      </c>
      <c r="C41" s="991"/>
      <c r="D41" s="991"/>
      <c r="E41" s="991"/>
      <c r="F41" s="991"/>
      <c r="G41" s="991"/>
      <c r="H41" s="991"/>
      <c r="I41" s="991"/>
      <c r="J41" s="991"/>
      <c r="K41" s="991"/>
      <c r="L41" s="991"/>
      <c r="M41" s="991"/>
      <c r="N41" s="991"/>
      <c r="O41" s="991"/>
      <c r="P41" s="991"/>
      <c r="Q41" s="991"/>
      <c r="R41" s="991"/>
      <c r="S41" s="991"/>
      <c r="T41" s="991"/>
      <c r="U41" s="991"/>
      <c r="V41" s="991"/>
      <c r="W41" s="991"/>
      <c r="X41" s="991"/>
      <c r="Y41" s="991"/>
    </row>
    <row r="42" spans="2:27" ht="15.75" x14ac:dyDescent="0.25">
      <c r="B42" s="394">
        <f t="shared" ref="B42:G50" si="8">B10*2</f>
        <v>16.620840028740005</v>
      </c>
      <c r="C42" s="394">
        <f t="shared" si="8"/>
        <v>7.467878846811999</v>
      </c>
      <c r="D42" s="394">
        <f t="shared" si="8"/>
        <v>15.160254658480005</v>
      </c>
      <c r="E42" s="394">
        <f t="shared" si="8"/>
        <v>8.3865264185120001</v>
      </c>
      <c r="F42" s="394">
        <f t="shared" si="8"/>
        <v>13.659423192220007</v>
      </c>
      <c r="G42" s="394">
        <f t="shared" si="8"/>
        <v>9.4170184948119999</v>
      </c>
      <c r="H42" s="394"/>
      <c r="I42" s="394"/>
      <c r="J42" s="394"/>
      <c r="K42" s="394"/>
      <c r="L42" s="394"/>
      <c r="M42" s="394"/>
      <c r="N42" s="214" t="s">
        <v>416</v>
      </c>
      <c r="O42" s="216">
        <v>62000</v>
      </c>
      <c r="P42" s="214" t="s">
        <v>417</v>
      </c>
      <c r="Q42" s="215">
        <v>51800</v>
      </c>
      <c r="R42" s="214" t="s">
        <v>1135</v>
      </c>
      <c r="S42" s="214" t="s">
        <v>422</v>
      </c>
      <c r="T42" s="215">
        <v>2800</v>
      </c>
      <c r="U42" s="215">
        <v>4900</v>
      </c>
      <c r="V42" s="335" t="s">
        <v>1345</v>
      </c>
      <c r="W42" s="408">
        <v>1167029</v>
      </c>
      <c r="X42" s="335" t="s">
        <v>1346</v>
      </c>
      <c r="Y42" s="408">
        <v>1233697</v>
      </c>
      <c r="AA42" s="382"/>
    </row>
    <row r="43" spans="2:27" ht="15.75" x14ac:dyDescent="0.25">
      <c r="B43" s="394">
        <f t="shared" si="8"/>
        <v>21.598202260048005</v>
      </c>
      <c r="C43" s="394">
        <f t="shared" si="8"/>
        <v>8.9309279042159986</v>
      </c>
      <c r="D43" s="394">
        <f t="shared" si="8"/>
        <v>19.659728403828005</v>
      </c>
      <c r="E43" s="394">
        <f t="shared" si="8"/>
        <v>10.045452162835998</v>
      </c>
      <c r="F43" s="394">
        <f t="shared" si="8"/>
        <v>17.652025150208001</v>
      </c>
      <c r="G43" s="394">
        <f t="shared" si="8"/>
        <v>11.293894838656</v>
      </c>
      <c r="H43" s="394"/>
      <c r="I43" s="394"/>
      <c r="J43" s="394"/>
      <c r="K43" s="394"/>
      <c r="L43" s="394"/>
      <c r="M43" s="394"/>
      <c r="N43" s="214" t="s">
        <v>416</v>
      </c>
      <c r="O43" s="216">
        <v>62000</v>
      </c>
      <c r="P43" s="214" t="s">
        <v>417</v>
      </c>
      <c r="Q43" s="215">
        <v>51800</v>
      </c>
      <c r="R43" s="214" t="s">
        <v>1135</v>
      </c>
      <c r="S43" s="214" t="s">
        <v>422</v>
      </c>
      <c r="T43" s="215">
        <v>2800</v>
      </c>
      <c r="U43" s="215">
        <v>4900</v>
      </c>
      <c r="V43" s="335" t="s">
        <v>1347</v>
      </c>
      <c r="W43" s="408">
        <v>1183957</v>
      </c>
      <c r="X43" s="335" t="s">
        <v>1348</v>
      </c>
      <c r="Y43" s="408">
        <v>1250626</v>
      </c>
      <c r="AA43" s="382"/>
    </row>
    <row r="44" spans="2:27" ht="15.75" x14ac:dyDescent="0.25">
      <c r="B44" s="394">
        <f t="shared" si="8"/>
        <v>21.598202260048005</v>
      </c>
      <c r="C44" s="394">
        <f t="shared" si="8"/>
        <v>8.9309279042159986</v>
      </c>
      <c r="D44" s="394">
        <f t="shared" si="8"/>
        <v>19.659728403828005</v>
      </c>
      <c r="E44" s="394">
        <f t="shared" si="8"/>
        <v>10.045452162835998</v>
      </c>
      <c r="F44" s="394">
        <f t="shared" si="8"/>
        <v>17.652025150208001</v>
      </c>
      <c r="G44" s="394">
        <f t="shared" si="8"/>
        <v>11.293894838656</v>
      </c>
      <c r="H44" s="394"/>
      <c r="I44" s="394"/>
      <c r="J44" s="394"/>
      <c r="K44" s="394"/>
      <c r="L44" s="394"/>
      <c r="M44" s="394"/>
      <c r="N44" s="214" t="s">
        <v>416</v>
      </c>
      <c r="O44" s="216">
        <v>62000</v>
      </c>
      <c r="P44" s="214" t="s">
        <v>417</v>
      </c>
      <c r="Q44" s="215">
        <v>51800</v>
      </c>
      <c r="R44" s="214" t="s">
        <v>1135</v>
      </c>
      <c r="S44" s="214" t="s">
        <v>422</v>
      </c>
      <c r="T44" s="215">
        <v>2800</v>
      </c>
      <c r="U44" s="215">
        <v>4900</v>
      </c>
      <c r="V44" s="335" t="s">
        <v>1349</v>
      </c>
      <c r="W44" s="408">
        <v>1216438</v>
      </c>
      <c r="X44" s="335" t="s">
        <v>1350</v>
      </c>
      <c r="Y44" s="408">
        <v>1283107</v>
      </c>
      <c r="AA44" s="382"/>
    </row>
    <row r="45" spans="2:27" ht="15.75" x14ac:dyDescent="0.25">
      <c r="B45" s="394">
        <f t="shared" si="8"/>
        <v>28.145620578423991</v>
      </c>
      <c r="C45" s="394">
        <f t="shared" si="8"/>
        <v>11.683172542364002</v>
      </c>
      <c r="D45" s="394">
        <f t="shared" si="8"/>
        <v>25.752967074803987</v>
      </c>
      <c r="E45" s="394">
        <f t="shared" si="8"/>
        <v>13.160986901264</v>
      </c>
      <c r="F45" s="394">
        <f t="shared" si="8"/>
        <v>23.281628840583991</v>
      </c>
      <c r="G45" s="394">
        <f t="shared" si="8"/>
        <v>14.805456653163997</v>
      </c>
      <c r="H45" s="394"/>
      <c r="I45" s="394"/>
      <c r="J45" s="394"/>
      <c r="K45" s="394"/>
      <c r="L45" s="394"/>
      <c r="M45" s="394"/>
      <c r="N45" s="214" t="s">
        <v>416</v>
      </c>
      <c r="O45" s="216">
        <v>62000</v>
      </c>
      <c r="P45" s="214" t="s">
        <v>417</v>
      </c>
      <c r="Q45" s="215">
        <v>51800</v>
      </c>
      <c r="R45" s="214" t="s">
        <v>1135</v>
      </c>
      <c r="S45" s="214" t="s">
        <v>422</v>
      </c>
      <c r="T45" s="215">
        <v>2800</v>
      </c>
      <c r="U45" s="215">
        <v>4900</v>
      </c>
      <c r="V45" s="335" t="s">
        <v>1351</v>
      </c>
      <c r="W45" s="408">
        <v>1233537</v>
      </c>
      <c r="X45" s="335" t="s">
        <v>1352</v>
      </c>
      <c r="Y45" s="408">
        <v>1314336</v>
      </c>
      <c r="AA45" s="382"/>
    </row>
    <row r="46" spans="2:27" ht="15.75" x14ac:dyDescent="0.25">
      <c r="B46" s="394">
        <f t="shared" si="8"/>
        <v>36.514871998715996</v>
      </c>
      <c r="C46" s="394">
        <f t="shared" si="8"/>
        <v>15.053026077996</v>
      </c>
      <c r="D46" s="394">
        <f t="shared" si="8"/>
        <v>33.228027204476007</v>
      </c>
      <c r="E46" s="394">
        <f t="shared" si="8"/>
        <v>16.811678264796004</v>
      </c>
      <c r="F46" s="394">
        <f t="shared" si="8"/>
        <v>29.878045049036004</v>
      </c>
      <c r="G46" s="394">
        <f t="shared" si="8"/>
        <v>18.727441752796</v>
      </c>
      <c r="H46" s="394"/>
      <c r="I46" s="394"/>
      <c r="J46" s="394"/>
      <c r="K46" s="394"/>
      <c r="L46" s="394"/>
      <c r="M46" s="394"/>
      <c r="N46" s="214" t="s">
        <v>819</v>
      </c>
      <c r="O46" s="216">
        <v>66400</v>
      </c>
      <c r="P46" s="214" t="s">
        <v>820</v>
      </c>
      <c r="Q46" s="216">
        <v>62000</v>
      </c>
      <c r="R46" s="214" t="s">
        <v>1135</v>
      </c>
      <c r="S46" s="214" t="s">
        <v>422</v>
      </c>
      <c r="T46" s="215">
        <v>2800</v>
      </c>
      <c r="U46" s="215">
        <v>4900</v>
      </c>
      <c r="V46" s="335" t="s">
        <v>1353</v>
      </c>
      <c r="W46" s="408">
        <v>1321258</v>
      </c>
      <c r="X46" s="335" t="s">
        <v>1354</v>
      </c>
      <c r="Y46" s="408">
        <v>1349202</v>
      </c>
      <c r="AA46" s="382"/>
    </row>
    <row r="47" spans="2:27" ht="15.75" x14ac:dyDescent="0.25">
      <c r="B47" s="394">
        <f t="shared" si="8"/>
        <v>42.99901980405199</v>
      </c>
      <c r="C47" s="394">
        <f t="shared" si="8"/>
        <v>17.194929688887999</v>
      </c>
      <c r="D47" s="394">
        <f t="shared" si="8"/>
        <v>39.111297243631988</v>
      </c>
      <c r="E47" s="394">
        <f t="shared" si="8"/>
        <v>19.228744736808004</v>
      </c>
      <c r="F47" s="394">
        <f t="shared" si="8"/>
        <v>35.19664521101199</v>
      </c>
      <c r="G47" s="394">
        <f t="shared" si="8"/>
        <v>21.432637242327999</v>
      </c>
      <c r="H47" s="394"/>
      <c r="I47" s="394"/>
      <c r="J47" s="394"/>
      <c r="K47" s="394"/>
      <c r="L47" s="394"/>
      <c r="M47" s="394"/>
      <c r="N47" s="214" t="s">
        <v>830</v>
      </c>
      <c r="O47" s="216">
        <v>117100</v>
      </c>
      <c r="P47" s="214" t="s">
        <v>820</v>
      </c>
      <c r="Q47" s="216">
        <v>62000</v>
      </c>
      <c r="R47" s="214" t="s">
        <v>1135</v>
      </c>
      <c r="S47" s="214" t="s">
        <v>422</v>
      </c>
      <c r="T47" s="215">
        <v>2800</v>
      </c>
      <c r="U47" s="215">
        <v>4900</v>
      </c>
      <c r="V47" s="335" t="s">
        <v>1355</v>
      </c>
      <c r="W47" s="408">
        <v>1354818</v>
      </c>
      <c r="X47" s="335" t="s">
        <v>1356</v>
      </c>
      <c r="Y47" s="408">
        <v>1462015</v>
      </c>
      <c r="AA47" s="382"/>
    </row>
    <row r="48" spans="2:27" ht="15.75" x14ac:dyDescent="0.25">
      <c r="B48" s="394">
        <f t="shared" si="8"/>
        <v>56.167122649395999</v>
      </c>
      <c r="C48" s="394">
        <f t="shared" si="8"/>
        <v>21.469902512400004</v>
      </c>
      <c r="D48" s="394">
        <f t="shared" si="8"/>
        <v>51.448032691595998</v>
      </c>
      <c r="E48" s="394">
        <f t="shared" si="8"/>
        <v>23.444340248920003</v>
      </c>
      <c r="F48" s="394">
        <f t="shared" si="8"/>
        <v>46.523329735996001</v>
      </c>
      <c r="G48" s="394">
        <f t="shared" si="8"/>
        <v>25.585969306639996</v>
      </c>
      <c r="H48" s="394"/>
      <c r="I48" s="394"/>
      <c r="J48" s="394"/>
      <c r="K48" s="394"/>
      <c r="L48" s="394"/>
      <c r="M48" s="394"/>
      <c r="N48" s="214" t="s">
        <v>830</v>
      </c>
      <c r="O48" s="216">
        <v>117100</v>
      </c>
      <c r="P48" s="214" t="s">
        <v>820</v>
      </c>
      <c r="Q48" s="216">
        <v>62000</v>
      </c>
      <c r="R48" s="214" t="s">
        <v>1135</v>
      </c>
      <c r="S48" s="214" t="s">
        <v>422</v>
      </c>
      <c r="T48" s="215">
        <v>2800</v>
      </c>
      <c r="U48" s="215">
        <v>4900</v>
      </c>
      <c r="V48" s="335" t="s">
        <v>1357</v>
      </c>
      <c r="W48" s="408">
        <v>1757506</v>
      </c>
      <c r="X48" s="335" t="s">
        <v>1358</v>
      </c>
      <c r="Y48" s="408">
        <v>1785452</v>
      </c>
      <c r="AA48" s="382"/>
    </row>
    <row r="49" spans="2:27" ht="15.75" x14ac:dyDescent="0.25">
      <c r="B49" s="394">
        <f t="shared" si="8"/>
        <v>77.088722867055992</v>
      </c>
      <c r="C49" s="394">
        <f t="shared" si="8"/>
        <v>29.525090273295994</v>
      </c>
      <c r="D49" s="394">
        <f t="shared" si="8"/>
        <v>70.57803235345601</v>
      </c>
      <c r="E49" s="394">
        <f t="shared" si="8"/>
        <v>32.824623336956002</v>
      </c>
      <c r="F49" s="394">
        <f t="shared" si="8"/>
        <v>63.678270341656003</v>
      </c>
      <c r="G49" s="394">
        <f t="shared" si="8"/>
        <v>36.585103225015999</v>
      </c>
      <c r="H49" s="394"/>
      <c r="I49" s="394"/>
      <c r="J49" s="394"/>
      <c r="K49" s="394"/>
      <c r="L49" s="394"/>
      <c r="M49" s="394"/>
      <c r="N49" s="214" t="s">
        <v>869</v>
      </c>
      <c r="O49" s="216">
        <v>239200</v>
      </c>
      <c r="P49" s="214" t="s">
        <v>831</v>
      </c>
      <c r="Q49" s="216">
        <v>66400</v>
      </c>
      <c r="R49" s="214" t="s">
        <v>1135</v>
      </c>
      <c r="S49" s="214" t="s">
        <v>422</v>
      </c>
      <c r="T49" s="215">
        <v>2800</v>
      </c>
      <c r="U49" s="215">
        <v>4900</v>
      </c>
      <c r="V49" s="335" t="s">
        <v>1359</v>
      </c>
      <c r="W49" s="408">
        <v>1837563</v>
      </c>
      <c r="X49" s="335"/>
      <c r="Y49" s="426"/>
      <c r="AA49" s="382"/>
    </row>
    <row r="50" spans="2:27" ht="15.75" x14ac:dyDescent="0.25">
      <c r="B50" s="394">
        <f t="shared" si="8"/>
        <v>96.06618589596404</v>
      </c>
      <c r="C50" s="394">
        <f t="shared" si="8"/>
        <v>37.282590913739995</v>
      </c>
      <c r="D50" s="394">
        <f t="shared" si="8"/>
        <v>87.278739708263998</v>
      </c>
      <c r="E50" s="394">
        <f t="shared" si="8"/>
        <v>41.711095301840004</v>
      </c>
      <c r="F50" s="394">
        <f t="shared" si="8"/>
        <v>77.491619039364025</v>
      </c>
      <c r="G50" s="394">
        <f t="shared" si="8"/>
        <v>46.788420105539998</v>
      </c>
      <c r="H50" s="394"/>
      <c r="I50" s="394"/>
      <c r="J50" s="394"/>
      <c r="K50" s="394"/>
      <c r="L50" s="394"/>
      <c r="M50" s="394"/>
      <c r="N50" s="214" t="s">
        <v>1211</v>
      </c>
      <c r="O50" s="216">
        <v>269400</v>
      </c>
      <c r="P50" s="214" t="s">
        <v>831</v>
      </c>
      <c r="Q50" s="216">
        <v>66400</v>
      </c>
      <c r="R50" s="214" t="s">
        <v>1135</v>
      </c>
      <c r="S50" s="214" t="s">
        <v>422</v>
      </c>
      <c r="T50" s="215">
        <v>2800</v>
      </c>
      <c r="U50" s="215">
        <v>4900</v>
      </c>
      <c r="V50" s="335" t="s">
        <v>1360</v>
      </c>
      <c r="W50" s="408">
        <v>2253090</v>
      </c>
      <c r="X50" s="335"/>
      <c r="Y50" s="426"/>
      <c r="AA50" s="382"/>
    </row>
    <row r="51" spans="2:27" ht="20.25" customHeight="1" x14ac:dyDescent="0.25">
      <c r="B51" s="991" t="s">
        <v>993</v>
      </c>
      <c r="C51" s="991"/>
      <c r="D51" s="991"/>
      <c r="E51" s="991"/>
      <c r="F51" s="991"/>
      <c r="G51" s="991"/>
      <c r="H51" s="991"/>
      <c r="I51" s="991"/>
      <c r="J51" s="991"/>
      <c r="K51" s="991"/>
      <c r="L51" s="991"/>
      <c r="M51" s="991"/>
      <c r="N51" s="991"/>
      <c r="O51" s="991"/>
      <c r="P51" s="991"/>
      <c r="Q51" s="991"/>
      <c r="R51" s="991"/>
      <c r="S51" s="991"/>
      <c r="T51" s="991"/>
      <c r="U51" s="991">
        <v>4900</v>
      </c>
      <c r="V51" s="991"/>
      <c r="W51" s="991"/>
      <c r="X51" s="991"/>
      <c r="Y51" s="991"/>
    </row>
    <row r="52" spans="2:27" x14ac:dyDescent="0.25">
      <c r="B52" s="394">
        <f t="shared" ref="B52:G55" si="9">B20*2</f>
        <v>18.934330397756</v>
      </c>
      <c r="C52" s="394">
        <f t="shared" si="9"/>
        <v>8.2597032680000009</v>
      </c>
      <c r="D52" s="394">
        <f t="shared" si="9"/>
        <v>17.518184446835999</v>
      </c>
      <c r="E52" s="394">
        <f t="shared" si="9"/>
        <v>8.9696321599999997</v>
      </c>
      <c r="F52" s="394">
        <f t="shared" si="9"/>
        <v>15.947623683716003</v>
      </c>
      <c r="G52" s="394">
        <f t="shared" si="9"/>
        <v>9.801167972</v>
      </c>
      <c r="H52" s="394"/>
      <c r="I52" s="394"/>
      <c r="J52" s="394"/>
      <c r="K52" s="394"/>
      <c r="L52" s="394"/>
      <c r="M52" s="394"/>
      <c r="N52" s="214" t="s">
        <v>571</v>
      </c>
      <c r="O52" s="215">
        <v>51800</v>
      </c>
      <c r="P52" s="214" t="s">
        <v>417</v>
      </c>
      <c r="Q52" s="215">
        <v>51800</v>
      </c>
      <c r="R52" s="214" t="s">
        <v>1135</v>
      </c>
      <c r="S52" s="214" t="s">
        <v>422</v>
      </c>
      <c r="T52" s="215">
        <v>2800</v>
      </c>
      <c r="U52" s="215">
        <v>4900</v>
      </c>
      <c r="V52" s="335" t="s">
        <v>1361</v>
      </c>
      <c r="W52" s="408">
        <v>1441281</v>
      </c>
      <c r="X52" s="335" t="s">
        <v>1362</v>
      </c>
      <c r="Y52" s="408">
        <v>1507950</v>
      </c>
      <c r="AA52" s="382"/>
    </row>
    <row r="53" spans="2:27" ht="15.75" x14ac:dyDescent="0.25">
      <c r="B53" s="394">
        <f t="shared" si="9"/>
        <v>30.054061838335993</v>
      </c>
      <c r="C53" s="394">
        <f t="shared" si="9"/>
        <v>11.311079878691999</v>
      </c>
      <c r="D53" s="394">
        <f t="shared" si="9"/>
        <v>27.558515670795995</v>
      </c>
      <c r="E53" s="394">
        <f t="shared" si="9"/>
        <v>12.278861568131999</v>
      </c>
      <c r="F53" s="394">
        <f t="shared" si="9"/>
        <v>24.933734827056007</v>
      </c>
      <c r="G53" s="394">
        <f t="shared" si="9"/>
        <v>13.383797324571999</v>
      </c>
      <c r="H53" s="394"/>
      <c r="I53" s="394"/>
      <c r="J53" s="394"/>
      <c r="K53" s="394"/>
      <c r="L53" s="394"/>
      <c r="M53" s="394"/>
      <c r="N53" s="214" t="s">
        <v>416</v>
      </c>
      <c r="O53" s="216">
        <v>62000</v>
      </c>
      <c r="P53" s="214" t="s">
        <v>417</v>
      </c>
      <c r="Q53" s="215">
        <v>51800</v>
      </c>
      <c r="R53" s="214" t="s">
        <v>1135</v>
      </c>
      <c r="S53" s="214" t="s">
        <v>422</v>
      </c>
      <c r="T53" s="215">
        <v>2800</v>
      </c>
      <c r="U53" s="215">
        <v>4900</v>
      </c>
      <c r="V53" s="335" t="s">
        <v>1363</v>
      </c>
      <c r="W53" s="408">
        <v>1484064</v>
      </c>
      <c r="X53" s="335" t="s">
        <v>1364</v>
      </c>
      <c r="Y53" s="408">
        <v>1550733</v>
      </c>
      <c r="AA53" s="382"/>
    </row>
    <row r="54" spans="2:27" ht="15.75" x14ac:dyDescent="0.25">
      <c r="B54" s="394">
        <f t="shared" si="9"/>
        <v>36.737320569011999</v>
      </c>
      <c r="C54" s="394">
        <f t="shared" si="9"/>
        <v>15.360215840007999</v>
      </c>
      <c r="D54" s="394">
        <f t="shared" si="9"/>
        <v>33.597122662351993</v>
      </c>
      <c r="E54" s="394">
        <f t="shared" si="9"/>
        <v>16.714540483008001</v>
      </c>
      <c r="F54" s="394">
        <f t="shared" si="9"/>
        <v>30.390922858292001</v>
      </c>
      <c r="G54" s="394">
        <f t="shared" si="9"/>
        <v>18.278493148008003</v>
      </c>
      <c r="H54" s="394"/>
      <c r="I54" s="394"/>
      <c r="J54" s="394"/>
      <c r="K54" s="394"/>
      <c r="L54" s="394"/>
      <c r="M54" s="394"/>
      <c r="N54" s="214" t="s">
        <v>416</v>
      </c>
      <c r="O54" s="216">
        <v>62000</v>
      </c>
      <c r="P54" s="214" t="s">
        <v>417</v>
      </c>
      <c r="Q54" s="215">
        <v>51800</v>
      </c>
      <c r="R54" s="214" t="s">
        <v>1135</v>
      </c>
      <c r="S54" s="214" t="s">
        <v>422</v>
      </c>
      <c r="T54" s="215">
        <v>2800</v>
      </c>
      <c r="U54" s="215">
        <v>4900</v>
      </c>
      <c r="V54" s="335" t="s">
        <v>1365</v>
      </c>
      <c r="W54" s="408">
        <v>1505407</v>
      </c>
      <c r="X54" s="335" t="s">
        <v>1366</v>
      </c>
      <c r="Y54" s="408">
        <v>1572076</v>
      </c>
      <c r="AA54" s="382"/>
    </row>
    <row r="55" spans="2:27" ht="15.75" x14ac:dyDescent="0.25">
      <c r="B55" s="394">
        <f t="shared" si="9"/>
        <v>43.283797253879982</v>
      </c>
      <c r="C55" s="394">
        <f t="shared" si="9"/>
        <v>16.761191660679998</v>
      </c>
      <c r="D55" s="394">
        <f t="shared" si="9"/>
        <v>39.73920656792</v>
      </c>
      <c r="E55" s="394">
        <f t="shared" si="9"/>
        <v>18.379310457979997</v>
      </c>
      <c r="F55" s="394">
        <f t="shared" si="9"/>
        <v>36.131009716359991</v>
      </c>
      <c r="G55" s="394">
        <f t="shared" si="9"/>
        <v>20.379023402479994</v>
      </c>
      <c r="H55" s="394"/>
      <c r="I55" s="394"/>
      <c r="J55" s="394"/>
      <c r="K55" s="394"/>
      <c r="L55" s="394"/>
      <c r="M55" s="394"/>
      <c r="N55" s="214" t="s">
        <v>416</v>
      </c>
      <c r="O55" s="216">
        <v>62000</v>
      </c>
      <c r="P55" s="214" t="s">
        <v>417</v>
      </c>
      <c r="Q55" s="215">
        <v>51800</v>
      </c>
      <c r="R55" s="214" t="s">
        <v>1135</v>
      </c>
      <c r="S55" s="214" t="s">
        <v>422</v>
      </c>
      <c r="T55" s="215">
        <v>2800</v>
      </c>
      <c r="U55" s="215">
        <v>4900</v>
      </c>
      <c r="V55" s="335" t="s">
        <v>1367</v>
      </c>
      <c r="W55" s="408">
        <v>1592010</v>
      </c>
      <c r="X55" s="335" t="s">
        <v>1368</v>
      </c>
      <c r="Y55" s="408">
        <v>1619954</v>
      </c>
      <c r="AA55" s="382"/>
    </row>
    <row r="58" spans="2:27" ht="15" customHeight="1" x14ac:dyDescent="0.25">
      <c r="B58" s="985" t="s">
        <v>745</v>
      </c>
      <c r="C58" s="985"/>
      <c r="D58" s="985"/>
      <c r="E58" s="985"/>
      <c r="F58" s="985"/>
      <c r="G58" s="985"/>
      <c r="H58" s="985"/>
      <c r="I58" s="985"/>
      <c r="J58" s="985"/>
      <c r="K58" s="985"/>
      <c r="L58" s="985"/>
      <c r="M58" s="985"/>
      <c r="N58" s="985"/>
      <c r="O58" s="985"/>
      <c r="P58" s="985"/>
      <c r="Q58" s="985"/>
      <c r="R58" s="985"/>
      <c r="S58" s="985"/>
      <c r="T58" s="985"/>
      <c r="U58" s="985"/>
      <c r="V58" s="985"/>
      <c r="W58" s="985"/>
      <c r="X58" s="985"/>
    </row>
    <row r="59" spans="2:27" ht="28.5" customHeight="1" x14ac:dyDescent="0.25">
      <c r="B59" s="986" t="s">
        <v>1242</v>
      </c>
      <c r="C59" s="986"/>
      <c r="D59" s="986"/>
      <c r="E59" s="986"/>
      <c r="F59" s="986"/>
      <c r="G59" s="986"/>
      <c r="H59" s="986"/>
      <c r="I59" s="986"/>
      <c r="J59" s="986"/>
      <c r="K59" s="986"/>
      <c r="L59" s="986"/>
      <c r="M59" s="986"/>
      <c r="N59" s="986"/>
      <c r="O59" s="986"/>
      <c r="P59" s="986"/>
      <c r="Q59" s="986"/>
      <c r="R59" s="986"/>
      <c r="S59" s="986"/>
      <c r="T59" s="986"/>
      <c r="U59" s="986"/>
      <c r="V59" s="986"/>
      <c r="W59" s="986"/>
      <c r="X59" s="986"/>
    </row>
    <row r="60" spans="2:27" ht="17.25" customHeight="1" x14ac:dyDescent="0.25">
      <c r="B60" s="998" t="s">
        <v>426</v>
      </c>
      <c r="C60" s="998"/>
      <c r="D60" s="998"/>
      <c r="E60" s="998"/>
      <c r="F60" s="998"/>
      <c r="G60" s="998"/>
      <c r="H60" s="998"/>
      <c r="I60" s="998"/>
      <c r="J60" s="998"/>
      <c r="K60" s="998"/>
      <c r="L60" s="998"/>
      <c r="M60" s="998"/>
      <c r="N60" s="998"/>
      <c r="O60" s="998"/>
      <c r="P60" s="998"/>
      <c r="Q60" s="998"/>
      <c r="R60" s="998"/>
      <c r="S60" s="998"/>
      <c r="T60" s="998"/>
      <c r="U60" s="998"/>
      <c r="V60" s="998"/>
      <c r="W60" s="998"/>
      <c r="X60" s="998"/>
    </row>
    <row r="61" spans="2:27" ht="15" customHeight="1" x14ac:dyDescent="0.25">
      <c r="B61" s="987" t="s">
        <v>427</v>
      </c>
      <c r="C61" s="987"/>
      <c r="D61" s="987"/>
      <c r="E61" s="987"/>
      <c r="F61" s="987"/>
      <c r="G61" s="987"/>
      <c r="H61" s="987"/>
      <c r="I61" s="987"/>
      <c r="J61" s="987"/>
      <c r="K61" s="987"/>
      <c r="L61" s="987"/>
      <c r="M61" s="987"/>
      <c r="N61" s="987"/>
      <c r="O61" s="987"/>
      <c r="P61" s="987"/>
      <c r="Q61" s="987"/>
      <c r="R61" s="987"/>
      <c r="S61" s="987"/>
      <c r="T61" s="987"/>
      <c r="U61" s="987"/>
      <c r="V61" s="987"/>
      <c r="W61" s="987"/>
      <c r="X61" s="987"/>
    </row>
    <row r="62" spans="2:27" ht="15" customHeight="1" x14ac:dyDescent="0.25">
      <c r="B62" s="988" t="s">
        <v>1243</v>
      </c>
      <c r="C62" s="988"/>
      <c r="D62" s="988"/>
      <c r="E62" s="988"/>
      <c r="F62" s="988"/>
      <c r="G62" s="988"/>
      <c r="H62" s="988"/>
      <c r="I62" s="988"/>
      <c r="J62" s="988"/>
      <c r="K62" s="988"/>
      <c r="L62" s="988"/>
      <c r="M62" s="988"/>
      <c r="N62" s="988"/>
      <c r="O62" s="988"/>
      <c r="P62" s="988"/>
      <c r="Q62" s="988"/>
      <c r="R62" s="988"/>
      <c r="S62" s="988"/>
      <c r="T62" s="988"/>
      <c r="U62" s="988"/>
      <c r="V62" s="988"/>
      <c r="W62" s="988"/>
      <c r="X62" s="988"/>
    </row>
    <row r="63" spans="2:27" ht="15" customHeight="1" x14ac:dyDescent="0.25">
      <c r="B63" s="962" t="s">
        <v>1055</v>
      </c>
      <c r="C63" s="962"/>
      <c r="D63" s="962"/>
      <c r="E63" s="962"/>
      <c r="F63" s="962"/>
      <c r="G63" s="962"/>
      <c r="H63" s="962"/>
      <c r="I63" s="962"/>
      <c r="J63" s="962"/>
      <c r="K63" s="962"/>
      <c r="L63" s="962"/>
      <c r="M63" s="962"/>
      <c r="N63" s="962"/>
      <c r="O63" s="962"/>
      <c r="P63" s="962"/>
      <c r="Q63" s="962"/>
      <c r="R63" s="962"/>
      <c r="S63" s="962"/>
      <c r="T63" s="962"/>
      <c r="U63" s="962"/>
      <c r="V63" s="962"/>
      <c r="W63" s="962"/>
      <c r="X63" s="962"/>
    </row>
    <row r="64" spans="2:27" ht="15" customHeight="1" x14ac:dyDescent="0.25">
      <c r="B64" s="962" t="s">
        <v>1056</v>
      </c>
      <c r="C64" s="962"/>
      <c r="D64" s="962"/>
      <c r="E64" s="962"/>
      <c r="F64" s="962"/>
      <c r="G64" s="962"/>
      <c r="H64" s="962"/>
      <c r="I64" s="962"/>
      <c r="J64" s="962"/>
      <c r="K64" s="962"/>
      <c r="L64" s="962"/>
      <c r="M64" s="962"/>
      <c r="N64" s="962"/>
      <c r="O64" s="962"/>
      <c r="P64" s="962"/>
      <c r="Q64" s="962"/>
      <c r="R64" s="962"/>
      <c r="S64" s="962"/>
      <c r="T64" s="962"/>
      <c r="U64" s="962"/>
      <c r="V64" s="962"/>
      <c r="W64" s="962"/>
      <c r="X64" s="962"/>
    </row>
    <row r="65" spans="2:24" ht="15" customHeight="1" x14ac:dyDescent="0.25">
      <c r="B65" s="962" t="s">
        <v>1244</v>
      </c>
      <c r="C65" s="962"/>
      <c r="D65" s="962"/>
      <c r="E65" s="962"/>
      <c r="F65" s="962"/>
      <c r="G65" s="962"/>
      <c r="H65" s="962"/>
      <c r="I65" s="962"/>
      <c r="J65" s="962"/>
      <c r="K65" s="962"/>
      <c r="L65" s="962"/>
      <c r="M65" s="962"/>
      <c r="N65" s="962"/>
      <c r="O65" s="962"/>
      <c r="P65" s="962"/>
      <c r="Q65" s="962"/>
      <c r="R65" s="962"/>
      <c r="S65" s="962"/>
      <c r="T65" s="962"/>
      <c r="U65" s="962"/>
      <c r="V65" s="962"/>
      <c r="W65" s="962"/>
      <c r="X65" s="962"/>
    </row>
    <row r="66" spans="2:24" ht="15" customHeight="1" x14ac:dyDescent="0.25">
      <c r="B66" s="962" t="s">
        <v>432</v>
      </c>
      <c r="C66" s="962"/>
      <c r="D66" s="962"/>
      <c r="E66" s="962"/>
      <c r="F66" s="962"/>
      <c r="G66" s="962"/>
      <c r="H66" s="962"/>
      <c r="I66" s="962"/>
      <c r="J66" s="962"/>
      <c r="K66" s="962"/>
      <c r="L66" s="962"/>
      <c r="M66" s="962"/>
      <c r="N66" s="962"/>
      <c r="O66" s="962"/>
      <c r="P66" s="962"/>
      <c r="Q66" s="962"/>
      <c r="R66" s="962"/>
      <c r="S66" s="962"/>
      <c r="T66" s="962"/>
      <c r="U66" s="962"/>
      <c r="V66" s="962"/>
      <c r="W66" s="962"/>
      <c r="X66" s="962"/>
    </row>
    <row r="67" spans="2:24" ht="33.75" customHeight="1" x14ac:dyDescent="0.25">
      <c r="B67" s="962" t="s">
        <v>1058</v>
      </c>
      <c r="C67" s="962"/>
      <c r="D67" s="962"/>
      <c r="E67" s="962"/>
      <c r="F67" s="962"/>
      <c r="G67" s="962"/>
      <c r="H67" s="962"/>
      <c r="I67" s="962"/>
      <c r="J67" s="962"/>
      <c r="K67" s="962"/>
      <c r="L67" s="962"/>
      <c r="M67" s="962"/>
      <c r="N67" s="962"/>
      <c r="O67" s="962"/>
      <c r="P67" s="962"/>
      <c r="Q67" s="962"/>
      <c r="R67" s="962"/>
      <c r="S67" s="962"/>
      <c r="T67" s="962"/>
      <c r="U67" s="962"/>
      <c r="V67" s="962"/>
      <c r="W67" s="962"/>
      <c r="X67" s="962"/>
    </row>
    <row r="68" spans="2:24" ht="15" customHeight="1" x14ac:dyDescent="0.25">
      <c r="B68" s="962" t="s">
        <v>1059</v>
      </c>
      <c r="C68" s="962"/>
      <c r="D68" s="962"/>
      <c r="E68" s="962"/>
      <c r="F68" s="962"/>
      <c r="G68" s="962"/>
      <c r="H68" s="962"/>
      <c r="I68" s="962"/>
      <c r="J68" s="962"/>
      <c r="K68" s="962"/>
      <c r="L68" s="962"/>
      <c r="M68" s="962"/>
      <c r="N68" s="962"/>
      <c r="O68" s="962"/>
      <c r="P68" s="962"/>
      <c r="Q68" s="962"/>
      <c r="R68" s="962"/>
      <c r="S68" s="962"/>
      <c r="T68" s="962"/>
      <c r="U68" s="962"/>
      <c r="V68" s="962"/>
      <c r="W68" s="962"/>
      <c r="X68" s="962"/>
    </row>
    <row r="69" spans="2:24" ht="15" customHeight="1" x14ac:dyDescent="0.25">
      <c r="B69" s="962" t="s">
        <v>1060</v>
      </c>
      <c r="C69" s="962"/>
      <c r="D69" s="962"/>
      <c r="E69" s="962"/>
      <c r="F69" s="962"/>
      <c r="G69" s="962"/>
      <c r="H69" s="962"/>
      <c r="I69" s="962"/>
      <c r="J69" s="962"/>
      <c r="K69" s="962"/>
      <c r="L69" s="962"/>
      <c r="M69" s="962"/>
      <c r="N69" s="962"/>
      <c r="O69" s="962"/>
      <c r="P69" s="962"/>
      <c r="Q69" s="962"/>
      <c r="R69" s="962"/>
      <c r="S69" s="962"/>
      <c r="T69" s="962"/>
      <c r="U69" s="962"/>
      <c r="V69" s="962"/>
      <c r="W69" s="962"/>
      <c r="X69" s="962"/>
    </row>
    <row r="70" spans="2:24" ht="15" customHeight="1" x14ac:dyDescent="0.25">
      <c r="B70" s="962" t="s">
        <v>754</v>
      </c>
      <c r="C70" s="962"/>
      <c r="D70" s="962"/>
      <c r="E70" s="962"/>
      <c r="F70" s="962"/>
      <c r="G70" s="962"/>
      <c r="H70" s="962"/>
      <c r="I70" s="962"/>
      <c r="J70" s="962"/>
      <c r="K70" s="962"/>
      <c r="L70" s="962"/>
      <c r="M70" s="962"/>
      <c r="N70" s="962"/>
      <c r="O70" s="962"/>
      <c r="P70" s="962"/>
      <c r="Q70" s="962"/>
      <c r="R70" s="962"/>
      <c r="S70" s="201"/>
      <c r="T70" s="201"/>
      <c r="U70" s="201"/>
      <c r="V70" s="201"/>
      <c r="W70" s="201"/>
      <c r="X70" s="201"/>
    </row>
    <row r="71" spans="2:24" ht="15" customHeight="1" x14ac:dyDescent="0.25">
      <c r="B71" s="961" t="s">
        <v>1061</v>
      </c>
      <c r="C71" s="961"/>
      <c r="D71" s="961"/>
      <c r="E71" s="961"/>
      <c r="F71" s="961"/>
      <c r="G71" s="961"/>
      <c r="H71" s="961"/>
      <c r="I71" s="961"/>
      <c r="J71" s="961"/>
      <c r="K71" s="961"/>
      <c r="L71" s="961"/>
      <c r="M71" s="961"/>
      <c r="N71" s="961"/>
      <c r="O71" s="961"/>
      <c r="P71" s="961"/>
      <c r="Q71" s="961"/>
      <c r="R71" s="961"/>
      <c r="S71" s="961"/>
      <c r="T71" s="961"/>
      <c r="U71" s="961"/>
      <c r="V71" s="961"/>
      <c r="W71" s="961"/>
      <c r="X71" s="961"/>
    </row>
    <row r="72" spans="2:24" x14ac:dyDescent="0.25"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283" t="s">
        <v>1062</v>
      </c>
      <c r="C73" s="189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88" t="s">
        <v>1248</v>
      </c>
      <c r="C74" s="189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88" t="s">
        <v>1249</v>
      </c>
      <c r="C75" s="189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88" t="s">
        <v>1065</v>
      </c>
      <c r="C76" s="189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88" t="s">
        <v>1066</v>
      </c>
      <c r="C77" s="189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88" t="s">
        <v>1067</v>
      </c>
      <c r="C78" s="188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88" t="s">
        <v>1068</v>
      </c>
      <c r="C79" s="188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283" t="s">
        <v>760</v>
      </c>
      <c r="C80" s="188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x14ac:dyDescent="0.25">
      <c r="B81" s="188" t="s">
        <v>1070</v>
      </c>
      <c r="C81" s="188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</row>
    <row r="82" spans="2:24" x14ac:dyDescent="0.25">
      <c r="B82" s="188" t="s">
        <v>968</v>
      </c>
      <c r="C82" s="188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88" t="s">
        <v>765</v>
      </c>
      <c r="C83" s="188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88" t="s">
        <v>766</v>
      </c>
      <c r="C84" s="188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</sheetData>
  <mergeCells count="46">
    <mergeCell ref="B1:U1"/>
    <mergeCell ref="B69:X69"/>
    <mergeCell ref="B70:R70"/>
    <mergeCell ref="B71:X71"/>
    <mergeCell ref="B3:U3"/>
    <mergeCell ref="B2:U2"/>
    <mergeCell ref="B64:X64"/>
    <mergeCell ref="B65:X65"/>
    <mergeCell ref="B66:X66"/>
    <mergeCell ref="B67:X67"/>
    <mergeCell ref="B68:X68"/>
    <mergeCell ref="B59:X59"/>
    <mergeCell ref="B60:X60"/>
    <mergeCell ref="B61:X61"/>
    <mergeCell ref="B62:X62"/>
    <mergeCell ref="B63:X63"/>
    <mergeCell ref="B35:Y35"/>
    <mergeCell ref="B40:Y40"/>
    <mergeCell ref="B41:Y41"/>
    <mergeCell ref="B51:Y51"/>
    <mergeCell ref="B58:X58"/>
    <mergeCell ref="B8:Y8"/>
    <mergeCell ref="B9:Y9"/>
    <mergeCell ref="B19:Y19"/>
    <mergeCell ref="B24:Y24"/>
    <mergeCell ref="B25:Y25"/>
    <mergeCell ref="U6:U7"/>
    <mergeCell ref="V6:V7"/>
    <mergeCell ref="W6:W7"/>
    <mergeCell ref="X6:X7"/>
    <mergeCell ref="Y6:Y7"/>
    <mergeCell ref="G6:G7"/>
    <mergeCell ref="N6:O7"/>
    <mergeCell ref="P6:Q7"/>
    <mergeCell ref="R6:S7"/>
    <mergeCell ref="T6:T7"/>
    <mergeCell ref="B6:B7"/>
    <mergeCell ref="C6:C7"/>
    <mergeCell ref="D6:D7"/>
    <mergeCell ref="E6:E7"/>
    <mergeCell ref="F6:F7"/>
    <mergeCell ref="B4:C4"/>
    <mergeCell ref="B5:C5"/>
    <mergeCell ref="D5:E5"/>
    <mergeCell ref="F5:G5"/>
    <mergeCell ref="N5:O5"/>
  </mergeCells>
  <hyperlinks>
    <hyperlink ref="N5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80"/>
  <sheetViews>
    <sheetView zoomScale="90" zoomScaleNormal="90" workbookViewId="0">
      <selection activeCell="A2" sqref="A2:I2"/>
    </sheetView>
  </sheetViews>
  <sheetFormatPr defaultColWidth="9.140625" defaultRowHeight="15" x14ac:dyDescent="0.25"/>
  <cols>
    <col min="1" max="1" width="17.7109375" style="427" customWidth="1"/>
    <col min="2" max="2" width="16.42578125" style="406" customWidth="1"/>
    <col min="3" max="3" width="26.7109375" style="406" customWidth="1"/>
    <col min="4" max="4" width="12.85546875" style="406" customWidth="1"/>
    <col min="5" max="5" width="27.42578125" style="406" customWidth="1"/>
    <col min="6" max="6" width="12.5703125" style="406" customWidth="1"/>
    <col min="7" max="8" width="11.5703125" style="406" customWidth="1"/>
    <col min="9" max="10" width="9.85546875" style="406" customWidth="1"/>
    <col min="11" max="11" width="8.42578125" style="406" customWidth="1"/>
    <col min="12" max="12" width="9.42578125" style="406" customWidth="1"/>
    <col min="13" max="13" width="7.85546875" style="406" customWidth="1"/>
    <col min="14" max="14" width="9.28515625" style="406" customWidth="1"/>
    <col min="15" max="15" width="7.85546875" style="406" customWidth="1"/>
    <col min="16" max="16" width="9.42578125" style="406" customWidth="1"/>
    <col min="17" max="17" width="12.7109375" style="406" customWidth="1"/>
    <col min="18" max="18" width="14.140625" style="406" customWidth="1"/>
    <col min="19" max="19" width="12.28515625" style="406" customWidth="1"/>
    <col min="20" max="20" width="10.7109375" style="406" customWidth="1"/>
    <col min="21" max="21" width="14.7109375" style="406" customWidth="1"/>
    <col min="22" max="22" width="17.85546875" style="406" customWidth="1"/>
    <col min="23" max="23" width="8.28515625" style="406" customWidth="1"/>
    <col min="24" max="24" width="9.140625" style="406"/>
    <col min="25" max="25" width="24" style="406" customWidth="1"/>
    <col min="26" max="27" width="9.140625" style="406"/>
    <col min="28" max="56" width="9.140625" style="406" hidden="1"/>
    <col min="57" max="1024" width="9.140625" style="406"/>
  </cols>
  <sheetData>
    <row r="1" spans="1:65" ht="24.75" customHeight="1" x14ac:dyDescent="0.25">
      <c r="A1" s="1123" t="s">
        <v>2921</v>
      </c>
      <c r="B1" s="1123"/>
      <c r="C1" s="1123"/>
      <c r="D1" s="1123"/>
      <c r="E1" s="1123"/>
      <c r="F1" s="1123"/>
      <c r="G1" s="1123"/>
      <c r="H1" s="1123"/>
      <c r="I1" s="1123"/>
    </row>
    <row r="2" spans="1:65" ht="207" customHeight="1" x14ac:dyDescent="0.25">
      <c r="A2" s="1109"/>
      <c r="B2" s="1109"/>
      <c r="C2" s="1109"/>
      <c r="D2" s="1109"/>
      <c r="E2" s="1109"/>
      <c r="F2" s="1109"/>
      <c r="G2" s="1109"/>
      <c r="H2" s="1109"/>
      <c r="I2" s="1109"/>
    </row>
    <row r="3" spans="1:65" ht="25.5" customHeight="1" x14ac:dyDescent="0.25">
      <c r="A3" s="1123" t="s">
        <v>2922</v>
      </c>
      <c r="B3" s="1123"/>
      <c r="C3" s="1123"/>
      <c r="D3" s="1123"/>
      <c r="E3" s="1123"/>
      <c r="F3" s="1123"/>
      <c r="G3" s="1123"/>
      <c r="H3" s="1123"/>
      <c r="I3" s="1123"/>
    </row>
    <row r="4" spans="1:65" ht="14.25" customHeight="1" x14ac:dyDescent="0.25">
      <c r="A4" s="999" t="s">
        <v>447</v>
      </c>
      <c r="B4" s="999"/>
      <c r="C4" s="254">
        <v>-5</v>
      </c>
      <c r="D4" s="999" t="s">
        <v>1369</v>
      </c>
      <c r="E4" s="999"/>
      <c r="F4" s="254">
        <v>45</v>
      </c>
      <c r="G4" s="6" t="s">
        <v>42</v>
      </c>
      <c r="H4" s="6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</row>
    <row r="5" spans="1:65" ht="14.25" customHeight="1" x14ac:dyDescent="0.25">
      <c r="A5" s="429"/>
      <c r="B5" s="429"/>
      <c r="C5" s="430"/>
      <c r="D5" s="429"/>
      <c r="E5" s="429"/>
      <c r="F5" s="430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</row>
    <row r="6" spans="1:65" ht="14.25" customHeight="1" x14ac:dyDescent="0.25">
      <c r="A6" s="1000" t="s">
        <v>17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1000"/>
      <c r="W6" s="1000"/>
      <c r="X6" s="428"/>
      <c r="Y6" s="428"/>
    </row>
    <row r="7" spans="1:65" ht="14.25" customHeight="1" x14ac:dyDescent="0.25">
      <c r="A7" s="1001" t="s">
        <v>331</v>
      </c>
      <c r="B7" s="1001" t="s">
        <v>451</v>
      </c>
      <c r="C7" s="1001" t="s">
        <v>1370</v>
      </c>
      <c r="D7" s="1002" t="s">
        <v>309</v>
      </c>
      <c r="E7" s="1001" t="s">
        <v>1371</v>
      </c>
      <c r="F7" s="1002" t="s">
        <v>309</v>
      </c>
      <c r="G7" s="1000" t="s">
        <v>1372</v>
      </c>
      <c r="H7" s="1000"/>
      <c r="I7" s="1000"/>
      <c r="J7" s="1000"/>
      <c r="K7" s="1000"/>
      <c r="L7" s="1000"/>
      <c r="M7" s="1000"/>
      <c r="N7" s="1000"/>
      <c r="O7" s="1000"/>
      <c r="P7" s="1000"/>
      <c r="Q7" s="1000"/>
      <c r="R7" s="1000"/>
      <c r="S7" s="1000"/>
      <c r="T7" s="1000"/>
      <c r="U7" s="1000"/>
      <c r="V7" s="1000"/>
      <c r="W7" s="1000"/>
      <c r="X7" s="428"/>
      <c r="Y7" s="428"/>
    </row>
    <row r="8" spans="1:65" ht="28.5" customHeight="1" x14ac:dyDescent="0.25">
      <c r="A8" s="1001"/>
      <c r="B8" s="1001"/>
      <c r="C8" s="1001"/>
      <c r="D8" s="1002"/>
      <c r="E8" s="1001"/>
      <c r="F8" s="1002"/>
      <c r="G8" s="1003" t="s">
        <v>1373</v>
      </c>
      <c r="H8" s="1003"/>
      <c r="I8" s="1003" t="s">
        <v>1374</v>
      </c>
      <c r="J8" s="1003"/>
      <c r="K8" s="1003" t="s">
        <v>1375</v>
      </c>
      <c r="L8" s="1003"/>
      <c r="M8" s="1000" t="s">
        <v>1376</v>
      </c>
      <c r="N8" s="1000"/>
      <c r="O8" s="1000" t="s">
        <v>1377</v>
      </c>
      <c r="P8" s="1000"/>
      <c r="Q8" s="217" t="s">
        <v>1378</v>
      </c>
      <c r="R8" s="217" t="s">
        <v>1379</v>
      </c>
      <c r="S8" s="217" t="s">
        <v>1380</v>
      </c>
      <c r="T8" s="217" t="s">
        <v>1381</v>
      </c>
      <c r="U8" s="217" t="s">
        <v>1382</v>
      </c>
      <c r="V8" s="217" t="s">
        <v>1383</v>
      </c>
      <c r="W8" s="217" t="s">
        <v>1384</v>
      </c>
      <c r="X8" s="428" t="s">
        <v>1385</v>
      </c>
      <c r="Y8" s="428"/>
    </row>
    <row r="9" spans="1:65" ht="21.75" customHeight="1" x14ac:dyDescent="0.25">
      <c r="A9" s="1000" t="s">
        <v>993</v>
      </c>
      <c r="B9" s="1000"/>
      <c r="C9" s="1000"/>
      <c r="D9" s="1000"/>
      <c r="E9" s="1000"/>
      <c r="F9" s="1000"/>
      <c r="G9" s="1000"/>
      <c r="H9" s="1000"/>
      <c r="I9" s="1000"/>
      <c r="J9" s="1000"/>
      <c r="K9" s="1000"/>
      <c r="L9" s="1000"/>
      <c r="M9" s="1000"/>
      <c r="N9" s="1000"/>
      <c r="O9" s="1000"/>
      <c r="P9" s="1000"/>
      <c r="Q9" s="1000"/>
      <c r="R9" s="1000"/>
      <c r="S9" s="1000"/>
      <c r="T9" s="1000"/>
      <c r="U9" s="1000"/>
      <c r="V9" s="1000"/>
      <c r="W9" s="1000"/>
      <c r="X9" s="428"/>
      <c r="Y9" s="428"/>
      <c r="AB9" s="431" t="s">
        <v>1386</v>
      </c>
      <c r="AC9" s="431" t="s">
        <v>1387</v>
      </c>
      <c r="AD9" s="431" t="s">
        <v>1252</v>
      </c>
      <c r="AE9" s="431" t="s">
        <v>1253</v>
      </c>
      <c r="AF9" s="431" t="s">
        <v>774</v>
      </c>
      <c r="AG9" s="431" t="s">
        <v>775</v>
      </c>
      <c r="AH9" s="431" t="s">
        <v>776</v>
      </c>
      <c r="AI9" s="431" t="s">
        <v>777</v>
      </c>
      <c r="AJ9" s="431" t="s">
        <v>778</v>
      </c>
      <c r="AK9" s="431" t="s">
        <v>779</v>
      </c>
      <c r="AL9" s="431" t="s">
        <v>780</v>
      </c>
      <c r="AM9" s="431" t="s">
        <v>781</v>
      </c>
      <c r="AN9" s="431" t="s">
        <v>782</v>
      </c>
      <c r="AO9" s="431" t="s">
        <v>783</v>
      </c>
      <c r="AP9" s="431" t="s">
        <v>784</v>
      </c>
      <c r="AQ9" s="431" t="s">
        <v>785</v>
      </c>
      <c r="AR9" s="431" t="s">
        <v>786</v>
      </c>
      <c r="AS9" s="431" t="s">
        <v>787</v>
      </c>
      <c r="AT9" s="431" t="s">
        <v>788</v>
      </c>
      <c r="AU9" s="431" t="s">
        <v>789</v>
      </c>
      <c r="AV9" s="431" t="s">
        <v>790</v>
      </c>
      <c r="AW9" s="431" t="s">
        <v>791</v>
      </c>
      <c r="AX9" s="431" t="s">
        <v>792</v>
      </c>
      <c r="AY9" s="431" t="s">
        <v>793</v>
      </c>
      <c r="AZ9" s="431" t="s">
        <v>1256</v>
      </c>
      <c r="BA9" s="431" t="s">
        <v>1257</v>
      </c>
      <c r="BB9" s="431" t="s">
        <v>1258</v>
      </c>
    </row>
    <row r="10" spans="1:65" ht="15.75" x14ac:dyDescent="0.25">
      <c r="A10" s="432">
        <f t="shared" ref="A10:A21" si="0">IF(AND($C$4&lt;=AB10,$C$4&gt;=AC10,$F$4&gt;=AD10,$F$4&lt;=AE10),AF10+AG10*$C$4+AH10*$F$4+AI10*$C$4*$C$4+AJ10*$C$4*$F$4+AK10*$F$4*$F$4+AL10*$C$4*$C$4*$C$4+AM10*$F$4*$C$4*$C$4+AN10*$C$4*$F$4*$F$4+AO10*$F$4*$F$4*$F$4,0)</f>
        <v>0</v>
      </c>
      <c r="B10" s="432">
        <f t="shared" ref="B10:B21" si="1">IF(AND($C$4&lt;=AB10,$C$4&gt;=AC10,$F$4&gt;=AD10,$F$4&lt;=AE10),AP10+AQ10*$C$4+AR10*$F$4+AS10*$C$4*$C$4+AT10*$C$4*$F$4+AU10*$F$4*$F$4+AV10*$C$4*$C$4*$C$4+AW10*$F$4*$C$4*$C$4+AX10*$C$4*$F$4*$F$4+AY10*$F$4*$F$4*$F$4,0)/1000</f>
        <v>0</v>
      </c>
      <c r="C10" s="433" t="s">
        <v>797</v>
      </c>
      <c r="D10" s="293" t="s">
        <v>312</v>
      </c>
      <c r="E10" s="433" t="s">
        <v>1388</v>
      </c>
      <c r="F10" s="293" t="s">
        <v>312</v>
      </c>
      <c r="G10" s="214" t="s">
        <v>407</v>
      </c>
      <c r="H10" s="215">
        <v>33800</v>
      </c>
      <c r="I10" s="214" t="s">
        <v>459</v>
      </c>
      <c r="J10" s="215">
        <v>33200</v>
      </c>
      <c r="K10" s="214" t="s">
        <v>409</v>
      </c>
      <c r="L10" s="216">
        <v>13300</v>
      </c>
      <c r="M10" s="214" t="s">
        <v>410</v>
      </c>
      <c r="N10" s="216">
        <v>17600</v>
      </c>
      <c r="O10" s="214" t="s">
        <v>411</v>
      </c>
      <c r="P10" s="216">
        <v>3300</v>
      </c>
      <c r="Q10" s="215">
        <v>10600</v>
      </c>
      <c r="R10" s="215">
        <v>12400</v>
      </c>
      <c r="S10" s="215">
        <v>5400</v>
      </c>
      <c r="T10" s="215">
        <v>2800</v>
      </c>
      <c r="U10" s="293" t="s">
        <v>312</v>
      </c>
      <c r="V10" s="293" t="s">
        <v>312</v>
      </c>
      <c r="W10" s="215">
        <v>4900</v>
      </c>
      <c r="X10" s="428"/>
      <c r="Y10" s="434" t="s">
        <v>797</v>
      </c>
      <c r="AB10" s="279">
        <v>-10</v>
      </c>
      <c r="AC10" s="279">
        <v>-40</v>
      </c>
      <c r="AD10" s="279">
        <v>35</v>
      </c>
      <c r="AE10" s="279">
        <v>50</v>
      </c>
      <c r="AF10" s="435">
        <v>34.22428</v>
      </c>
      <c r="AG10" s="435">
        <v>1.165643</v>
      </c>
      <c r="AH10" s="435">
        <v>-0.3841926</v>
      </c>
      <c r="AI10" s="435">
        <v>1.340884E-2</v>
      </c>
      <c r="AJ10" s="435">
        <v>-9.9787279999999992E-3</v>
      </c>
      <c r="AK10" s="435">
        <v>2.7178659999999998E-4</v>
      </c>
      <c r="AL10" s="435">
        <v>5.0642259999999999E-5</v>
      </c>
      <c r="AM10" s="435">
        <v>-7.7607819999999994E-5</v>
      </c>
      <c r="AN10" s="435">
        <v>-1.9841319999999998E-6</v>
      </c>
      <c r="AO10" s="435">
        <v>1.6879510000000001E-6</v>
      </c>
      <c r="AP10" s="435">
        <v>1164.7739999999999</v>
      </c>
      <c r="AQ10" s="435">
        <v>-94.276889999999995</v>
      </c>
      <c r="AR10" s="435">
        <v>158.2912</v>
      </c>
      <c r="AS10" s="435">
        <v>-2.4255339999999999</v>
      </c>
      <c r="AT10" s="435">
        <v>4.9060040000000003</v>
      </c>
      <c r="AU10" s="435">
        <v>-0.93186020000000003</v>
      </c>
      <c r="AV10" s="435">
        <v>-1.4195269999999999E-2</v>
      </c>
      <c r="AW10" s="435">
        <v>3.519891E-2</v>
      </c>
      <c r="AX10" s="435">
        <v>-1.1519649999999999E-2</v>
      </c>
      <c r="AY10" s="435">
        <v>2.1771479999999998E-3</v>
      </c>
      <c r="BM10" s="436"/>
    </row>
    <row r="11" spans="1:65" ht="15.75" x14ac:dyDescent="0.25">
      <c r="A11" s="432">
        <f t="shared" si="0"/>
        <v>0</v>
      </c>
      <c r="B11" s="432">
        <f t="shared" si="1"/>
        <v>0</v>
      </c>
      <c r="C11" s="433" t="s">
        <v>800</v>
      </c>
      <c r="D11" s="293" t="s">
        <v>312</v>
      </c>
      <c r="E11" s="433" t="s">
        <v>1389</v>
      </c>
      <c r="F11" s="293" t="s">
        <v>312</v>
      </c>
      <c r="G11" s="214" t="s">
        <v>571</v>
      </c>
      <c r="H11" s="215">
        <v>51800</v>
      </c>
      <c r="I11" s="214" t="s">
        <v>408</v>
      </c>
      <c r="J11" s="215">
        <v>33800</v>
      </c>
      <c r="K11" s="214" t="s">
        <v>572</v>
      </c>
      <c r="L11" s="216">
        <v>16100</v>
      </c>
      <c r="M11" s="214" t="s">
        <v>559</v>
      </c>
      <c r="N11" s="216">
        <v>21000</v>
      </c>
      <c r="O11" s="214" t="s">
        <v>573</v>
      </c>
      <c r="P11" s="216">
        <v>5800</v>
      </c>
      <c r="Q11" s="215">
        <v>10600</v>
      </c>
      <c r="R11" s="215">
        <v>12400</v>
      </c>
      <c r="S11" s="215">
        <v>5400</v>
      </c>
      <c r="T11" s="215">
        <v>2800</v>
      </c>
      <c r="U11" s="293" t="s">
        <v>312</v>
      </c>
      <c r="V11" s="293" t="s">
        <v>312</v>
      </c>
      <c r="W11" s="215">
        <v>4900</v>
      </c>
      <c r="X11" s="428"/>
      <c r="Y11" s="434" t="s">
        <v>800</v>
      </c>
      <c r="AB11" s="279">
        <v>-10</v>
      </c>
      <c r="AC11" s="279">
        <v>-40</v>
      </c>
      <c r="AD11" s="279">
        <v>35</v>
      </c>
      <c r="AE11" s="279">
        <v>50</v>
      </c>
      <c r="AF11" s="435">
        <v>39.288649999999997</v>
      </c>
      <c r="AG11" s="435">
        <v>1.3518140000000001</v>
      </c>
      <c r="AH11" s="435">
        <v>-0.42528820000000001</v>
      </c>
      <c r="AI11" s="435">
        <v>1.5707909999999999E-2</v>
      </c>
      <c r="AJ11" s="435">
        <v>-1.231027E-2</v>
      </c>
      <c r="AK11" s="435">
        <v>4.0310900000000001E-5</v>
      </c>
      <c r="AL11" s="435">
        <v>5.9113429999999998E-5</v>
      </c>
      <c r="AM11" s="435">
        <v>-1.03923E-4</v>
      </c>
      <c r="AN11" s="435">
        <v>-7.2557319999999997E-7</v>
      </c>
      <c r="AO11" s="435">
        <v>1.7549309999999999E-6</v>
      </c>
      <c r="AP11" s="435">
        <v>2060.5070000000001</v>
      </c>
      <c r="AQ11" s="435">
        <v>-61.507280000000002</v>
      </c>
      <c r="AR11" s="435">
        <v>162.81280000000001</v>
      </c>
      <c r="AS11" s="435">
        <v>-1.869008</v>
      </c>
      <c r="AT11" s="435">
        <v>4.0464190000000002</v>
      </c>
      <c r="AU11" s="435">
        <v>-0.86965329999999996</v>
      </c>
      <c r="AV11" s="435">
        <v>-9.5091419999999999E-3</v>
      </c>
      <c r="AW11" s="435">
        <v>2.2990219999999999E-2</v>
      </c>
      <c r="AX11" s="435">
        <v>-7.6068730000000001E-3</v>
      </c>
      <c r="AY11" s="435">
        <v>1.079134E-3</v>
      </c>
      <c r="BM11" s="436"/>
    </row>
    <row r="12" spans="1:65" ht="15.75" x14ac:dyDescent="0.25">
      <c r="A12" s="432">
        <f t="shared" si="0"/>
        <v>0</v>
      </c>
      <c r="B12" s="432">
        <f t="shared" si="1"/>
        <v>0</v>
      </c>
      <c r="C12" s="433" t="s">
        <v>803</v>
      </c>
      <c r="D12" s="293" t="s">
        <v>312</v>
      </c>
      <c r="E12" s="433" t="s">
        <v>1390</v>
      </c>
      <c r="F12" s="293" t="s">
        <v>312</v>
      </c>
      <c r="G12" s="214" t="s">
        <v>571</v>
      </c>
      <c r="H12" s="215">
        <v>51800</v>
      </c>
      <c r="I12" s="214" t="s">
        <v>408</v>
      </c>
      <c r="J12" s="215">
        <v>33800</v>
      </c>
      <c r="K12" s="214" t="s">
        <v>572</v>
      </c>
      <c r="L12" s="216">
        <v>16100</v>
      </c>
      <c r="M12" s="214" t="s">
        <v>559</v>
      </c>
      <c r="N12" s="216">
        <v>21000</v>
      </c>
      <c r="O12" s="214" t="s">
        <v>573</v>
      </c>
      <c r="P12" s="216">
        <v>5800</v>
      </c>
      <c r="Q12" s="215">
        <v>10600</v>
      </c>
      <c r="R12" s="215">
        <v>12400</v>
      </c>
      <c r="S12" s="215">
        <v>5400</v>
      </c>
      <c r="T12" s="215">
        <v>2800</v>
      </c>
      <c r="U12" s="293" t="s">
        <v>312</v>
      </c>
      <c r="V12" s="293" t="s">
        <v>312</v>
      </c>
      <c r="W12" s="215">
        <v>4900</v>
      </c>
      <c r="X12" s="428"/>
      <c r="Y12" s="434" t="s">
        <v>803</v>
      </c>
      <c r="AB12" s="279">
        <v>-10</v>
      </c>
      <c r="AC12" s="279">
        <v>-40</v>
      </c>
      <c r="AD12" s="279">
        <v>35</v>
      </c>
      <c r="AE12" s="279">
        <v>50</v>
      </c>
      <c r="AF12" s="435">
        <v>46.14179</v>
      </c>
      <c r="AG12" s="435">
        <v>1.5417909999999999</v>
      </c>
      <c r="AH12" s="435">
        <v>-0.55133940000000004</v>
      </c>
      <c r="AI12" s="435">
        <v>1.7831860000000001E-2</v>
      </c>
      <c r="AJ12" s="435">
        <v>-1.449495E-2</v>
      </c>
      <c r="AK12" s="435">
        <v>1.215477E-3</v>
      </c>
      <c r="AL12" s="435">
        <v>7.0814699999999998E-5</v>
      </c>
      <c r="AM12" s="435">
        <v>-1.124718E-4</v>
      </c>
      <c r="AN12" s="435">
        <v>8.9119830000000006E-6</v>
      </c>
      <c r="AO12" s="435">
        <v>-2.3438049999999998E-6</v>
      </c>
      <c r="AP12" s="435">
        <v>884.75559999999996</v>
      </c>
      <c r="AQ12" s="435">
        <v>-194.95150000000001</v>
      </c>
      <c r="AR12" s="435">
        <v>250.8331</v>
      </c>
      <c r="AS12" s="435">
        <v>-5.1127159999999998</v>
      </c>
      <c r="AT12" s="435">
        <v>7.8644270000000001</v>
      </c>
      <c r="AU12" s="435">
        <v>-1.703946</v>
      </c>
      <c r="AV12" s="435">
        <v>-3.3799099999999999E-2</v>
      </c>
      <c r="AW12" s="435">
        <v>6.8884699999999993E-2</v>
      </c>
      <c r="AX12" s="435">
        <v>-1.7234180000000002E-2</v>
      </c>
      <c r="AY12" s="435">
        <v>8.4373069999999998E-3</v>
      </c>
      <c r="BM12" s="436"/>
    </row>
    <row r="13" spans="1:65" ht="15.75" x14ac:dyDescent="0.25">
      <c r="A13" s="432">
        <f t="shared" si="0"/>
        <v>0</v>
      </c>
      <c r="B13" s="432">
        <f t="shared" si="1"/>
        <v>0</v>
      </c>
      <c r="C13" s="433" t="s">
        <v>806</v>
      </c>
      <c r="D13" s="293" t="s">
        <v>312</v>
      </c>
      <c r="E13" s="433" t="s">
        <v>1391</v>
      </c>
      <c r="F13" s="293" t="s">
        <v>312</v>
      </c>
      <c r="G13" s="214" t="s">
        <v>416</v>
      </c>
      <c r="H13" s="216">
        <v>62000</v>
      </c>
      <c r="I13" s="214" t="s">
        <v>417</v>
      </c>
      <c r="J13" s="215">
        <v>51800</v>
      </c>
      <c r="K13" s="214" t="s">
        <v>418</v>
      </c>
      <c r="L13" s="216">
        <v>17500</v>
      </c>
      <c r="M13" s="214" t="s">
        <v>559</v>
      </c>
      <c r="N13" s="216">
        <v>21000</v>
      </c>
      <c r="O13" s="214" t="s">
        <v>420</v>
      </c>
      <c r="P13" s="216">
        <v>15700</v>
      </c>
      <c r="Q13" s="215">
        <v>10600</v>
      </c>
      <c r="R13" s="215">
        <v>12400</v>
      </c>
      <c r="S13" s="215">
        <v>5400</v>
      </c>
      <c r="T13" s="215">
        <v>2800</v>
      </c>
      <c r="U13" s="293" t="s">
        <v>312</v>
      </c>
      <c r="V13" s="293" t="s">
        <v>312</v>
      </c>
      <c r="W13" s="215">
        <v>4900</v>
      </c>
      <c r="X13" s="428"/>
      <c r="Y13" s="434" t="s">
        <v>806</v>
      </c>
      <c r="AB13" s="279">
        <v>-10</v>
      </c>
      <c r="AC13" s="279">
        <v>-40</v>
      </c>
      <c r="AD13" s="279">
        <v>35</v>
      </c>
      <c r="AE13" s="279">
        <v>50</v>
      </c>
      <c r="AF13" s="435">
        <v>56.308929999999997</v>
      </c>
      <c r="AG13" s="435">
        <v>1.977333</v>
      </c>
      <c r="AH13" s="435">
        <v>-0.42368620000000001</v>
      </c>
      <c r="AI13" s="435">
        <v>2.3976919999999999E-2</v>
      </c>
      <c r="AJ13" s="435">
        <v>-1.483391E-2</v>
      </c>
      <c r="AK13" s="435">
        <v>-3.814685E-3</v>
      </c>
      <c r="AL13" s="435">
        <v>9.5962109999999995E-5</v>
      </c>
      <c r="AM13" s="435">
        <v>-1.6137829999999999E-4</v>
      </c>
      <c r="AN13" s="435">
        <v>-5.1124800000000002E-5</v>
      </c>
      <c r="AO13" s="435">
        <v>1.8834369999999998E-5</v>
      </c>
      <c r="AP13" s="435">
        <v>2711.6190000000001</v>
      </c>
      <c r="AQ13" s="435">
        <v>-111.639</v>
      </c>
      <c r="AR13" s="435">
        <v>259.02859999999998</v>
      </c>
      <c r="AS13" s="435">
        <v>-3.0434540000000001</v>
      </c>
      <c r="AT13" s="435">
        <v>6.9971319999999997</v>
      </c>
      <c r="AU13" s="435">
        <v>-1.5390470000000001</v>
      </c>
      <c r="AV13" s="435">
        <v>-1.5689499999999999E-2</v>
      </c>
      <c r="AW13" s="435">
        <v>3.8777550000000001E-2</v>
      </c>
      <c r="AX13" s="435">
        <v>-2.234158E-2</v>
      </c>
      <c r="AY13" s="435">
        <v>2.1768300000000001E-4</v>
      </c>
      <c r="BM13" s="436"/>
    </row>
    <row r="14" spans="1:65" ht="15.75" x14ac:dyDescent="0.25">
      <c r="A14" s="432">
        <f t="shared" si="0"/>
        <v>0</v>
      </c>
      <c r="B14" s="432">
        <f t="shared" si="1"/>
        <v>0</v>
      </c>
      <c r="C14" s="433" t="s">
        <v>809</v>
      </c>
      <c r="D14" s="293" t="s">
        <v>312</v>
      </c>
      <c r="E14" s="433" t="s">
        <v>1392</v>
      </c>
      <c r="F14" s="293" t="s">
        <v>312</v>
      </c>
      <c r="G14" s="214" t="s">
        <v>416</v>
      </c>
      <c r="H14" s="216">
        <v>62000</v>
      </c>
      <c r="I14" s="214" t="s">
        <v>417</v>
      </c>
      <c r="J14" s="215">
        <v>51800</v>
      </c>
      <c r="K14" s="214" t="s">
        <v>418</v>
      </c>
      <c r="L14" s="216">
        <v>17500</v>
      </c>
      <c r="M14" s="214" t="s">
        <v>559</v>
      </c>
      <c r="N14" s="216">
        <v>21000</v>
      </c>
      <c r="O14" s="214" t="s">
        <v>420</v>
      </c>
      <c r="P14" s="216">
        <v>15700</v>
      </c>
      <c r="Q14" s="215">
        <v>10600</v>
      </c>
      <c r="R14" s="215">
        <v>12400</v>
      </c>
      <c r="S14" s="215">
        <v>5400</v>
      </c>
      <c r="T14" s="215">
        <v>2800</v>
      </c>
      <c r="U14" s="293" t="s">
        <v>312</v>
      </c>
      <c r="V14" s="293" t="s">
        <v>312</v>
      </c>
      <c r="W14" s="215">
        <v>4900</v>
      </c>
      <c r="X14" s="428"/>
      <c r="Y14" s="434" t="s">
        <v>809</v>
      </c>
      <c r="AB14" s="279">
        <v>-10</v>
      </c>
      <c r="AC14" s="279">
        <v>-40</v>
      </c>
      <c r="AD14" s="279">
        <v>35</v>
      </c>
      <c r="AE14" s="279">
        <v>50</v>
      </c>
      <c r="AF14" s="435">
        <v>69.820120000000003</v>
      </c>
      <c r="AG14" s="435">
        <v>2.4863960000000001</v>
      </c>
      <c r="AH14" s="435">
        <v>-0.73527200000000004</v>
      </c>
      <c r="AI14" s="435">
        <v>3.3761140000000002E-2</v>
      </c>
      <c r="AJ14" s="435">
        <v>-2.2028039999999999E-2</v>
      </c>
      <c r="AK14" s="435">
        <v>1.2302369999999999E-3</v>
      </c>
      <c r="AL14" s="435">
        <v>1.823084E-4</v>
      </c>
      <c r="AM14" s="435">
        <v>-2.0097140000000001E-4</v>
      </c>
      <c r="AN14" s="435">
        <v>1.703371E-5</v>
      </c>
      <c r="AO14" s="435">
        <v>-9.5670179999999993E-6</v>
      </c>
      <c r="AP14" s="435">
        <v>3864.529</v>
      </c>
      <c r="AQ14" s="435">
        <v>-199.2491</v>
      </c>
      <c r="AR14" s="435">
        <v>223.81620000000001</v>
      </c>
      <c r="AS14" s="435">
        <v>-6.8074890000000003</v>
      </c>
      <c r="AT14" s="435">
        <v>8.4222979999999996</v>
      </c>
      <c r="AU14" s="435">
        <v>0.86116289999999995</v>
      </c>
      <c r="AV14" s="435">
        <v>-5.5564549999999997E-2</v>
      </c>
      <c r="AW14" s="435">
        <v>6.5575270000000005E-2</v>
      </c>
      <c r="AX14" s="435">
        <v>-1.088211E-2</v>
      </c>
      <c r="AY14" s="435">
        <v>-1.5938790000000001E-2</v>
      </c>
      <c r="BM14" s="436"/>
    </row>
    <row r="15" spans="1:65" ht="15.75" x14ac:dyDescent="0.25">
      <c r="A15" s="432">
        <f t="shared" si="0"/>
        <v>0</v>
      </c>
      <c r="B15" s="432">
        <f t="shared" si="1"/>
        <v>0</v>
      </c>
      <c r="C15" s="433" t="s">
        <v>812</v>
      </c>
      <c r="D15" s="293" t="s">
        <v>312</v>
      </c>
      <c r="E15" s="433" t="s">
        <v>1393</v>
      </c>
      <c r="F15" s="293" t="s">
        <v>312</v>
      </c>
      <c r="G15" s="214" t="s">
        <v>416</v>
      </c>
      <c r="H15" s="216">
        <v>62000</v>
      </c>
      <c r="I15" s="214" t="s">
        <v>417</v>
      </c>
      <c r="J15" s="215">
        <v>51800</v>
      </c>
      <c r="K15" s="214" t="s">
        <v>418</v>
      </c>
      <c r="L15" s="216">
        <v>17500</v>
      </c>
      <c r="M15" s="214" t="s">
        <v>419</v>
      </c>
      <c r="N15" s="216">
        <v>25200</v>
      </c>
      <c r="O15" s="214" t="s">
        <v>420</v>
      </c>
      <c r="P15" s="216">
        <v>15700</v>
      </c>
      <c r="Q15" s="215">
        <v>10600</v>
      </c>
      <c r="R15" s="215">
        <v>12400</v>
      </c>
      <c r="S15" s="215">
        <v>5400</v>
      </c>
      <c r="T15" s="215">
        <v>2800</v>
      </c>
      <c r="U15" s="293" t="s">
        <v>312</v>
      </c>
      <c r="V15" s="293" t="s">
        <v>312</v>
      </c>
      <c r="W15" s="215">
        <v>4900</v>
      </c>
      <c r="X15" s="428"/>
      <c r="Y15" s="434" t="s">
        <v>812</v>
      </c>
      <c r="AB15" s="279">
        <v>-10</v>
      </c>
      <c r="AC15" s="279">
        <v>-40</v>
      </c>
      <c r="AD15" s="279">
        <v>35</v>
      </c>
      <c r="AE15" s="279">
        <v>50</v>
      </c>
      <c r="AF15" s="435">
        <v>78.40701</v>
      </c>
      <c r="AG15" s="435">
        <v>2.7873619999999999</v>
      </c>
      <c r="AH15" s="435">
        <v>-0.82734640000000004</v>
      </c>
      <c r="AI15" s="435">
        <v>3.7808679999999997E-2</v>
      </c>
      <c r="AJ15" s="435">
        <v>-2.3723950000000001E-2</v>
      </c>
      <c r="AK15" s="435">
        <v>1.715905E-3</v>
      </c>
      <c r="AL15" s="435">
        <v>2.0153750000000001E-4</v>
      </c>
      <c r="AM15" s="435">
        <v>-2.223436E-4</v>
      </c>
      <c r="AN15" s="435">
        <v>7.6228680000000003E-6</v>
      </c>
      <c r="AO15" s="435">
        <v>-1.6381119999999999E-5</v>
      </c>
      <c r="AP15" s="435">
        <v>4526.3440000000001</v>
      </c>
      <c r="AQ15" s="435">
        <v>-205.71010000000001</v>
      </c>
      <c r="AR15" s="435">
        <v>235.29939999999999</v>
      </c>
      <c r="AS15" s="435">
        <v>-7.0491970000000004</v>
      </c>
      <c r="AT15" s="435">
        <v>8.8066849999999999</v>
      </c>
      <c r="AU15" s="435">
        <v>0.73351409999999995</v>
      </c>
      <c r="AV15" s="435">
        <v>-5.6359600000000003E-2</v>
      </c>
      <c r="AW15" s="435">
        <v>6.9152179999999994E-2</v>
      </c>
      <c r="AX15" s="435">
        <v>-9.8663710000000005E-3</v>
      </c>
      <c r="AY15" s="435">
        <v>-1.5695690000000002E-2</v>
      </c>
      <c r="BM15" s="436"/>
    </row>
    <row r="16" spans="1:65" ht="15.75" x14ac:dyDescent="0.25">
      <c r="A16" s="432">
        <f t="shared" si="0"/>
        <v>0</v>
      </c>
      <c r="B16" s="432">
        <f t="shared" si="1"/>
        <v>0</v>
      </c>
      <c r="C16" s="433" t="s">
        <v>815</v>
      </c>
      <c r="D16" s="293" t="s">
        <v>312</v>
      </c>
      <c r="E16" s="433" t="s">
        <v>1394</v>
      </c>
      <c r="F16" s="293" t="s">
        <v>312</v>
      </c>
      <c r="G16" s="214" t="s">
        <v>416</v>
      </c>
      <c r="H16" s="216">
        <v>62000</v>
      </c>
      <c r="I16" s="214" t="s">
        <v>417</v>
      </c>
      <c r="J16" s="215">
        <v>51800</v>
      </c>
      <c r="K16" s="214" t="s">
        <v>418</v>
      </c>
      <c r="L16" s="216">
        <v>17500</v>
      </c>
      <c r="M16" s="214" t="s">
        <v>419</v>
      </c>
      <c r="N16" s="216">
        <v>25200</v>
      </c>
      <c r="O16" s="214" t="s">
        <v>420</v>
      </c>
      <c r="P16" s="216">
        <v>15700</v>
      </c>
      <c r="Q16" s="215">
        <v>10600</v>
      </c>
      <c r="R16" s="215">
        <v>12400</v>
      </c>
      <c r="S16" s="215">
        <v>5400</v>
      </c>
      <c r="T16" s="215">
        <v>2800</v>
      </c>
      <c r="U16" s="293" t="s">
        <v>312</v>
      </c>
      <c r="V16" s="293" t="s">
        <v>312</v>
      </c>
      <c r="W16" s="215">
        <v>4900</v>
      </c>
      <c r="X16" s="428"/>
      <c r="Y16" s="434" t="s">
        <v>815</v>
      </c>
      <c r="AB16" s="279">
        <v>-10</v>
      </c>
      <c r="AC16" s="279">
        <v>-40</v>
      </c>
      <c r="AD16" s="279">
        <v>35</v>
      </c>
      <c r="AE16" s="279">
        <v>50</v>
      </c>
      <c r="AF16" s="435">
        <v>96.632059999999996</v>
      </c>
      <c r="AG16" s="435">
        <v>3.463015</v>
      </c>
      <c r="AH16" s="435">
        <v>-1.004483</v>
      </c>
      <c r="AI16" s="435">
        <v>4.7437849999999997E-2</v>
      </c>
      <c r="AJ16" s="435">
        <v>-3.081979E-2</v>
      </c>
      <c r="AK16" s="435">
        <v>6.6465809999999997E-4</v>
      </c>
      <c r="AL16" s="435">
        <v>2.6021829999999999E-4</v>
      </c>
      <c r="AM16" s="435">
        <v>-2.85104E-4</v>
      </c>
      <c r="AN16" s="435">
        <v>2.102389E-5</v>
      </c>
      <c r="AO16" s="435">
        <v>-1.8173299999999999E-6</v>
      </c>
      <c r="AP16" s="435">
        <v>5431.6660000000002</v>
      </c>
      <c r="AQ16" s="435">
        <v>-279.88319999999999</v>
      </c>
      <c r="AR16" s="435">
        <v>308.80939999999998</v>
      </c>
      <c r="AS16" s="435">
        <v>-9.5776190000000003</v>
      </c>
      <c r="AT16" s="435">
        <v>11.37242</v>
      </c>
      <c r="AU16" s="435">
        <v>1.4234739999999999</v>
      </c>
      <c r="AV16" s="435">
        <v>-8.0329380000000006E-2</v>
      </c>
      <c r="AW16" s="435">
        <v>8.1702640000000007E-2</v>
      </c>
      <c r="AX16" s="435">
        <v>-9.3047400000000006E-3</v>
      </c>
      <c r="AY16" s="435">
        <v>-2.640033E-2</v>
      </c>
      <c r="BM16" s="436"/>
    </row>
    <row r="17" spans="1:65" ht="15.75" x14ac:dyDescent="0.25">
      <c r="A17" s="432">
        <f t="shared" si="0"/>
        <v>0</v>
      </c>
      <c r="B17" s="432">
        <f t="shared" si="1"/>
        <v>0</v>
      </c>
      <c r="C17" s="433" t="s">
        <v>818</v>
      </c>
      <c r="D17" s="293" t="s">
        <v>312</v>
      </c>
      <c r="E17" s="433" t="s">
        <v>1395</v>
      </c>
      <c r="F17" s="293" t="s">
        <v>312</v>
      </c>
      <c r="G17" s="214" t="s">
        <v>416</v>
      </c>
      <c r="H17" s="216">
        <v>62000</v>
      </c>
      <c r="I17" s="214" t="s">
        <v>417</v>
      </c>
      <c r="J17" s="215">
        <v>51800</v>
      </c>
      <c r="K17" s="214" t="s">
        <v>418</v>
      </c>
      <c r="L17" s="216">
        <v>17500</v>
      </c>
      <c r="M17" s="214" t="s">
        <v>419</v>
      </c>
      <c r="N17" s="216">
        <v>25200</v>
      </c>
      <c r="O17" s="214" t="s">
        <v>420</v>
      </c>
      <c r="P17" s="216">
        <v>15700</v>
      </c>
      <c r="Q17" s="215">
        <v>10600</v>
      </c>
      <c r="R17" s="215">
        <v>12400</v>
      </c>
      <c r="S17" s="215">
        <v>5400</v>
      </c>
      <c r="T17" s="215">
        <v>2800</v>
      </c>
      <c r="U17" s="293" t="s">
        <v>312</v>
      </c>
      <c r="V17" s="293" t="s">
        <v>312</v>
      </c>
      <c r="W17" s="215">
        <v>4900</v>
      </c>
      <c r="X17" s="428"/>
      <c r="Y17" s="434" t="s">
        <v>818</v>
      </c>
      <c r="AB17" s="279">
        <v>-10</v>
      </c>
      <c r="AC17" s="279">
        <v>-40</v>
      </c>
      <c r="AD17" s="279">
        <v>35</v>
      </c>
      <c r="AE17" s="279">
        <v>50</v>
      </c>
      <c r="AF17" s="435">
        <v>110.0668</v>
      </c>
      <c r="AG17" s="435">
        <v>3.9218440000000001</v>
      </c>
      <c r="AH17" s="435">
        <v>-0.80130199999999996</v>
      </c>
      <c r="AI17" s="435">
        <v>4.6024130000000003E-2</v>
      </c>
      <c r="AJ17" s="435">
        <v>-3.0414670000000001E-2</v>
      </c>
      <c r="AK17" s="435">
        <v>-8.810086E-3</v>
      </c>
      <c r="AL17" s="435">
        <v>1.6478360000000001E-4</v>
      </c>
      <c r="AM17" s="435">
        <v>-3.1461210000000001E-4</v>
      </c>
      <c r="AN17" s="435">
        <v>-1.136545E-4</v>
      </c>
      <c r="AO17" s="435">
        <v>4.3289499999999999E-5</v>
      </c>
      <c r="AP17" s="435">
        <v>3646.7359999999999</v>
      </c>
      <c r="AQ17" s="435">
        <v>-312.51510000000002</v>
      </c>
      <c r="AR17" s="435">
        <v>626.24710000000005</v>
      </c>
      <c r="AS17" s="435">
        <v>-7.4960240000000002</v>
      </c>
      <c r="AT17" s="435">
        <v>18.473549999999999</v>
      </c>
      <c r="AU17" s="435">
        <v>-4.378101</v>
      </c>
      <c r="AV17" s="435">
        <v>-4.1734599999999997E-2</v>
      </c>
      <c r="AW17" s="435">
        <v>0.11496000000000001</v>
      </c>
      <c r="AX17" s="435">
        <v>-8.2453100000000001E-2</v>
      </c>
      <c r="AY17" s="435">
        <v>3.3138709999999999E-3</v>
      </c>
      <c r="BM17" s="436"/>
    </row>
    <row r="18" spans="1:65" ht="15.75" x14ac:dyDescent="0.25">
      <c r="A18" s="432">
        <f t="shared" si="0"/>
        <v>0</v>
      </c>
      <c r="B18" s="432">
        <f t="shared" si="1"/>
        <v>0</v>
      </c>
      <c r="C18" s="433" t="s">
        <v>1396</v>
      </c>
      <c r="D18" s="293" t="s">
        <v>312</v>
      </c>
      <c r="E18" s="433" t="s">
        <v>1397</v>
      </c>
      <c r="F18" s="293" t="s">
        <v>312</v>
      </c>
      <c r="G18" s="214" t="s">
        <v>819</v>
      </c>
      <c r="H18" s="216">
        <v>66400</v>
      </c>
      <c r="I18" s="214" t="s">
        <v>820</v>
      </c>
      <c r="J18" s="216">
        <v>62000</v>
      </c>
      <c r="K18" s="214" t="s">
        <v>821</v>
      </c>
      <c r="L18" s="216">
        <v>18400</v>
      </c>
      <c r="M18" s="214" t="s">
        <v>822</v>
      </c>
      <c r="N18" s="216">
        <v>29600</v>
      </c>
      <c r="O18" s="214" t="s">
        <v>823</v>
      </c>
      <c r="P18" s="216">
        <v>22300</v>
      </c>
      <c r="Q18" s="215">
        <v>10600</v>
      </c>
      <c r="R18" s="215">
        <v>12400</v>
      </c>
      <c r="S18" s="215">
        <v>5400</v>
      </c>
      <c r="T18" s="215">
        <v>2800</v>
      </c>
      <c r="U18" s="293" t="s">
        <v>312</v>
      </c>
      <c r="V18" s="293" t="s">
        <v>312</v>
      </c>
      <c r="W18" s="215">
        <v>4900</v>
      </c>
      <c r="X18" s="428"/>
      <c r="Y18" s="434" t="s">
        <v>1396</v>
      </c>
      <c r="AB18" s="279">
        <v>-10</v>
      </c>
      <c r="AC18" s="279">
        <v>-40</v>
      </c>
      <c r="AD18" s="279">
        <v>35</v>
      </c>
      <c r="AE18" s="279">
        <v>50</v>
      </c>
      <c r="AF18" s="435">
        <v>133.1644</v>
      </c>
      <c r="AG18" s="435">
        <v>4.4773019999999999</v>
      </c>
      <c r="AH18" s="435">
        <v>-1.5553980000000001</v>
      </c>
      <c r="AI18" s="435">
        <v>5.1294880000000001E-2</v>
      </c>
      <c r="AJ18" s="435">
        <v>-4.085987E-2</v>
      </c>
      <c r="AK18" s="435">
        <v>1.5323699999999999E-3</v>
      </c>
      <c r="AL18" s="435">
        <v>1.9647520000000001E-4</v>
      </c>
      <c r="AM18" s="435">
        <v>-3.2366509999999998E-4</v>
      </c>
      <c r="AN18" s="435">
        <v>7.645996E-6</v>
      </c>
      <c r="AO18" s="435">
        <v>6.4100950000000003E-6</v>
      </c>
      <c r="AP18" s="435">
        <v>8862.0769999999993</v>
      </c>
      <c r="AQ18" s="435">
        <v>-168.51490000000001</v>
      </c>
      <c r="AR18" s="435">
        <v>502.75170000000003</v>
      </c>
      <c r="AS18" s="435">
        <v>-6.5989570000000004</v>
      </c>
      <c r="AT18" s="435">
        <v>13.75605</v>
      </c>
      <c r="AU18" s="435">
        <v>-3.5698599999999998</v>
      </c>
      <c r="AV18" s="435">
        <v>-4.0614230000000001E-2</v>
      </c>
      <c r="AW18" s="435">
        <v>8.2976320000000006E-2</v>
      </c>
      <c r="AX18" s="435">
        <v>-3.6391670000000001E-2</v>
      </c>
      <c r="AY18" s="435">
        <v>8.02076E-3</v>
      </c>
      <c r="BM18" s="436"/>
    </row>
    <row r="19" spans="1:65" ht="15.75" x14ac:dyDescent="0.25">
      <c r="A19" s="432">
        <f t="shared" si="0"/>
        <v>0</v>
      </c>
      <c r="B19" s="432">
        <f t="shared" si="1"/>
        <v>0</v>
      </c>
      <c r="C19" s="433" t="s">
        <v>826</v>
      </c>
      <c r="D19" s="293" t="s">
        <v>312</v>
      </c>
      <c r="E19" s="433" t="s">
        <v>1398</v>
      </c>
      <c r="F19" s="293" t="s">
        <v>312</v>
      </c>
      <c r="G19" s="214" t="s">
        <v>819</v>
      </c>
      <c r="H19" s="216">
        <v>66400</v>
      </c>
      <c r="I19" s="214" t="s">
        <v>820</v>
      </c>
      <c r="J19" s="216">
        <v>62000</v>
      </c>
      <c r="K19" s="214" t="s">
        <v>821</v>
      </c>
      <c r="L19" s="216">
        <v>18400</v>
      </c>
      <c r="M19" s="214" t="s">
        <v>822</v>
      </c>
      <c r="N19" s="216">
        <v>29600</v>
      </c>
      <c r="O19" s="214" t="s">
        <v>823</v>
      </c>
      <c r="P19" s="216">
        <v>22300</v>
      </c>
      <c r="Q19" s="215">
        <v>10600</v>
      </c>
      <c r="R19" s="215">
        <v>12400</v>
      </c>
      <c r="S19" s="215">
        <v>5400</v>
      </c>
      <c r="T19" s="215">
        <v>2800</v>
      </c>
      <c r="U19" s="293" t="s">
        <v>312</v>
      </c>
      <c r="V19" s="293" t="s">
        <v>312</v>
      </c>
      <c r="W19" s="215">
        <v>4900</v>
      </c>
      <c r="X19" s="428"/>
      <c r="Y19" s="434" t="s">
        <v>826</v>
      </c>
      <c r="AB19" s="279">
        <v>-10</v>
      </c>
      <c r="AC19" s="279">
        <v>-40</v>
      </c>
      <c r="AD19" s="279">
        <v>35</v>
      </c>
      <c r="AE19" s="279">
        <v>50</v>
      </c>
      <c r="AF19" s="435">
        <v>125.2911</v>
      </c>
      <c r="AG19" s="435">
        <v>3.9195549999999999</v>
      </c>
      <c r="AH19" s="435">
        <v>-0.81784420000000002</v>
      </c>
      <c r="AI19" s="435">
        <v>3.8830389999999999E-2</v>
      </c>
      <c r="AJ19" s="435">
        <v>-1.7039510000000001E-2</v>
      </c>
      <c r="AK19" s="435">
        <v>-7.3360889999999996E-3</v>
      </c>
      <c r="AL19" s="435">
        <v>1.3312369999999999E-4</v>
      </c>
      <c r="AM19" s="435">
        <v>-7.240875E-5</v>
      </c>
      <c r="AN19" s="435">
        <v>-1.2428459999999999E-4</v>
      </c>
      <c r="AO19" s="435">
        <v>2.8044730000000001E-5</v>
      </c>
      <c r="AP19" s="435">
        <v>8901.6929999999993</v>
      </c>
      <c r="AQ19" s="435">
        <v>-384.36450000000002</v>
      </c>
      <c r="AR19" s="435">
        <v>522.1549</v>
      </c>
      <c r="AS19" s="435">
        <v>-14.641780000000001</v>
      </c>
      <c r="AT19" s="435">
        <v>18.337299999999999</v>
      </c>
      <c r="AU19" s="435">
        <v>-0.31005080000000002</v>
      </c>
      <c r="AV19" s="435">
        <v>-0.1297277</v>
      </c>
      <c r="AW19" s="435">
        <v>0.1399929</v>
      </c>
      <c r="AX19" s="435">
        <v>-4.5101870000000002E-2</v>
      </c>
      <c r="AY19" s="435">
        <v>-1.938892E-2</v>
      </c>
      <c r="BM19" s="436"/>
    </row>
    <row r="20" spans="1:65" ht="15.75" x14ac:dyDescent="0.25">
      <c r="A20" s="432">
        <f t="shared" si="0"/>
        <v>0</v>
      </c>
      <c r="B20" s="432">
        <f t="shared" si="1"/>
        <v>0</v>
      </c>
      <c r="C20" s="433" t="s">
        <v>829</v>
      </c>
      <c r="D20" s="293" t="s">
        <v>312</v>
      </c>
      <c r="E20" s="433" t="s">
        <v>1399</v>
      </c>
      <c r="F20" s="293" t="s">
        <v>312</v>
      </c>
      <c r="G20" s="214" t="s">
        <v>819</v>
      </c>
      <c r="H20" s="216">
        <v>66400</v>
      </c>
      <c r="I20" s="214" t="s">
        <v>820</v>
      </c>
      <c r="J20" s="216">
        <v>62000</v>
      </c>
      <c r="K20" s="214" t="s">
        <v>821</v>
      </c>
      <c r="L20" s="216">
        <v>18400</v>
      </c>
      <c r="M20" s="214" t="s">
        <v>822</v>
      </c>
      <c r="N20" s="216">
        <v>29600</v>
      </c>
      <c r="O20" s="214" t="s">
        <v>823</v>
      </c>
      <c r="P20" s="216">
        <v>22300</v>
      </c>
      <c r="Q20" s="215">
        <v>10600</v>
      </c>
      <c r="R20" s="215">
        <v>12400</v>
      </c>
      <c r="S20" s="215">
        <v>5400</v>
      </c>
      <c r="T20" s="215">
        <v>2800</v>
      </c>
      <c r="U20" s="293" t="s">
        <v>312</v>
      </c>
      <c r="V20" s="293" t="s">
        <v>312</v>
      </c>
      <c r="W20" s="215">
        <v>4900</v>
      </c>
      <c r="X20" s="428"/>
      <c r="Y20" s="434" t="s">
        <v>829</v>
      </c>
      <c r="AB20" s="279">
        <v>-10</v>
      </c>
      <c r="AC20" s="279">
        <v>-40</v>
      </c>
      <c r="AD20" s="279">
        <v>35</v>
      </c>
      <c r="AE20" s="279">
        <v>50</v>
      </c>
      <c r="AF20" s="435">
        <v>179.5539</v>
      </c>
      <c r="AG20" s="435">
        <v>6.259258</v>
      </c>
      <c r="AH20" s="435">
        <v>-1.912042</v>
      </c>
      <c r="AI20" s="435">
        <v>7.2901489999999999E-2</v>
      </c>
      <c r="AJ20" s="435">
        <v>-5.673897E-2</v>
      </c>
      <c r="AK20" s="435">
        <v>-1.430492E-3</v>
      </c>
      <c r="AL20" s="435">
        <v>2.6883199999999999E-4</v>
      </c>
      <c r="AM20" s="435">
        <v>-4.8566080000000001E-4</v>
      </c>
      <c r="AN20" s="435">
        <v>-2.6344740000000001E-5</v>
      </c>
      <c r="AO20" s="435">
        <v>1.7369650000000001E-5</v>
      </c>
      <c r="AP20" s="435">
        <v>5642.9740000000002</v>
      </c>
      <c r="AQ20" s="435">
        <v>-516.04110000000003</v>
      </c>
      <c r="AR20" s="435">
        <v>837.36040000000003</v>
      </c>
      <c r="AS20" s="435">
        <v>-14.028460000000001</v>
      </c>
      <c r="AT20" s="435">
        <v>24.273610000000001</v>
      </c>
      <c r="AU20" s="435">
        <v>-6.4734259999999999</v>
      </c>
      <c r="AV20" s="435">
        <v>-8.3980440000000003E-2</v>
      </c>
      <c r="AW20" s="435">
        <v>0.1815155</v>
      </c>
      <c r="AX20" s="435">
        <v>-7.7636360000000001E-2</v>
      </c>
      <c r="AY20" s="435">
        <v>2.5962789999999999E-2</v>
      </c>
      <c r="BM20" s="436"/>
    </row>
    <row r="21" spans="1:65" ht="15.75" x14ac:dyDescent="0.25">
      <c r="A21" s="432">
        <f t="shared" si="0"/>
        <v>0</v>
      </c>
      <c r="B21" s="432">
        <f t="shared" si="1"/>
        <v>0</v>
      </c>
      <c r="C21" s="433" t="s">
        <v>837</v>
      </c>
      <c r="D21" s="293" t="s">
        <v>312</v>
      </c>
      <c r="E21" s="433" t="s">
        <v>1400</v>
      </c>
      <c r="F21" s="293" t="s">
        <v>312</v>
      </c>
      <c r="G21" s="214" t="s">
        <v>830</v>
      </c>
      <c r="H21" s="216">
        <v>117100</v>
      </c>
      <c r="I21" s="214" t="s">
        <v>831</v>
      </c>
      <c r="J21" s="216">
        <v>66400</v>
      </c>
      <c r="K21" s="214" t="s">
        <v>832</v>
      </c>
      <c r="L21" s="216">
        <v>23600</v>
      </c>
      <c r="M21" s="214" t="s">
        <v>833</v>
      </c>
      <c r="N21" s="216">
        <v>37400</v>
      </c>
      <c r="O21" s="214" t="s">
        <v>834</v>
      </c>
      <c r="P21" s="216">
        <v>24400</v>
      </c>
      <c r="Q21" s="215">
        <v>10600</v>
      </c>
      <c r="R21" s="215">
        <v>12400</v>
      </c>
      <c r="S21" s="215">
        <v>5400</v>
      </c>
      <c r="T21" s="215">
        <v>2800</v>
      </c>
      <c r="U21" s="293" t="s">
        <v>312</v>
      </c>
      <c r="V21" s="293" t="s">
        <v>312</v>
      </c>
      <c r="W21" s="215">
        <v>4900</v>
      </c>
      <c r="X21" s="428"/>
      <c r="Y21" s="434" t="s">
        <v>837</v>
      </c>
      <c r="AB21" s="279">
        <v>-10</v>
      </c>
      <c r="AC21" s="279">
        <v>-40</v>
      </c>
      <c r="AD21" s="279">
        <v>35</v>
      </c>
      <c r="AE21" s="279">
        <v>50</v>
      </c>
      <c r="AF21" s="435">
        <v>214.77250000000001</v>
      </c>
      <c r="AG21" s="435">
        <v>7.7783009999999999</v>
      </c>
      <c r="AH21" s="435">
        <v>-2.3213650000000001</v>
      </c>
      <c r="AI21" s="435">
        <v>0.10693850000000001</v>
      </c>
      <c r="AJ21" s="435">
        <v>-7.5623460000000003E-2</v>
      </c>
      <c r="AK21" s="435">
        <v>2.9397429999999999E-3</v>
      </c>
      <c r="AL21" s="435">
        <v>5.7993240000000004E-4</v>
      </c>
      <c r="AM21" s="435">
        <v>-7.1289249999999997E-4</v>
      </c>
      <c r="AN21" s="435">
        <v>1.015198E-4</v>
      </c>
      <c r="AO21" s="435">
        <v>-1.2576529999999999E-5</v>
      </c>
      <c r="AP21" s="435">
        <v>11426.46</v>
      </c>
      <c r="AQ21" s="435">
        <v>-615.15899999999999</v>
      </c>
      <c r="AR21" s="435">
        <v>630.99090000000001</v>
      </c>
      <c r="AS21" s="435">
        <v>-20.315069999999999</v>
      </c>
      <c r="AT21" s="435">
        <v>24.286100000000001</v>
      </c>
      <c r="AU21" s="435">
        <v>3.7995619999999999</v>
      </c>
      <c r="AV21" s="435">
        <v>-0.15998680000000001</v>
      </c>
      <c r="AW21" s="435">
        <v>0.1862518</v>
      </c>
      <c r="AX21" s="435">
        <v>-1.6466870000000002E-2</v>
      </c>
      <c r="AY21" s="435">
        <v>-5.8262840000000003E-2</v>
      </c>
      <c r="BM21" s="436"/>
    </row>
    <row r="22" spans="1:65" s="437" customFormat="1" ht="14.25" customHeight="1" x14ac:dyDescent="0.2">
      <c r="A22" s="1000" t="s">
        <v>978</v>
      </c>
      <c r="B22" s="1000"/>
      <c r="C22" s="1000"/>
      <c r="D22" s="1000"/>
      <c r="E22" s="1000"/>
      <c r="F22" s="1000"/>
      <c r="G22" s="1000"/>
      <c r="H22" s="1000"/>
      <c r="I22" s="1000"/>
      <c r="J22" s="1000"/>
      <c r="K22" s="1000"/>
      <c r="L22" s="1000"/>
      <c r="M22" s="1000"/>
      <c r="N22" s="1000"/>
      <c r="O22" s="1000"/>
      <c r="P22" s="1000"/>
      <c r="Q22" s="1000"/>
      <c r="R22" s="1000"/>
      <c r="S22" s="1000"/>
      <c r="T22" s="1000"/>
      <c r="U22" s="1000"/>
      <c r="V22" s="1000"/>
      <c r="W22" s="1000"/>
      <c r="X22" s="428"/>
      <c r="Y22" s="428"/>
      <c r="Z22" s="406"/>
      <c r="AA22" s="406"/>
      <c r="AB22" s="406"/>
      <c r="AC22" s="406"/>
      <c r="AD22" s="406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406"/>
      <c r="AR22" s="406"/>
      <c r="AS22" s="406"/>
      <c r="AT22" s="406"/>
      <c r="AU22" s="406"/>
      <c r="AV22" s="406"/>
      <c r="AW22" s="406"/>
      <c r="AX22" s="406"/>
      <c r="AY22" s="406"/>
      <c r="AZ22" s="406"/>
      <c r="BA22" s="406"/>
      <c r="BB22" s="406"/>
      <c r="BM22" s="436"/>
    </row>
    <row r="23" spans="1:65" s="437" customFormat="1" ht="15.75" x14ac:dyDescent="0.2">
      <c r="A23" s="432">
        <f t="shared" ref="A23:A33" si="2">IF(AND($C$4&lt;=AB23,$C$4&gt;=AC23,$F$4&gt;=AD23,$F$4&lt;=AE23),AF23+AG23*$C$4+AH23*$F$4+AI23*$C$4*$C$4+AJ23*$C$4*$F$4+AK23*$F$4*$F$4+AL23*$C$4*$C$4*$C$4+AM23*$F$4*$C$4*$C$4+AN23*$C$4*$F$4*$F$4+AO23*$F$4*$F$4*$F$4,0)</f>
        <v>14.672948160624996</v>
      </c>
      <c r="B23" s="432">
        <f t="shared" ref="B23:B33" si="3">IF(AND($C$4&lt;=AB23,$C$4&gt;=AC23,$F$4&gt;=AD23,$F$4&lt;=AE23),AP23+AQ23*$C$4+AR23*$F$4+AS23*$C$4*$C$4+AT23*$C$4*$F$4+AU23*$F$4*$F$4+AV23*$C$4*$C$4*$C$4+AW23*$F$4*$C$4*$C$4+AX23*$C$4*$F$4*$F$4+AY23*$F$4*$F$4*$F$4,0)/1000</f>
        <v>6.1149157060999988</v>
      </c>
      <c r="C23" s="433" t="s">
        <v>841</v>
      </c>
      <c r="D23" s="293" t="s">
        <v>312</v>
      </c>
      <c r="E23" s="433" t="s">
        <v>1401</v>
      </c>
      <c r="F23" s="293" t="s">
        <v>312</v>
      </c>
      <c r="G23" s="214" t="s">
        <v>571</v>
      </c>
      <c r="H23" s="215">
        <v>51800</v>
      </c>
      <c r="I23" s="214" t="s">
        <v>408</v>
      </c>
      <c r="J23" s="215">
        <v>33800</v>
      </c>
      <c r="K23" s="214" t="s">
        <v>572</v>
      </c>
      <c r="L23" s="216">
        <v>16100</v>
      </c>
      <c r="M23" s="214" t="s">
        <v>410</v>
      </c>
      <c r="N23" s="216">
        <v>17600</v>
      </c>
      <c r="O23" s="214" t="s">
        <v>573</v>
      </c>
      <c r="P23" s="216">
        <v>5800</v>
      </c>
      <c r="Q23" s="215">
        <v>10600</v>
      </c>
      <c r="R23" s="215">
        <v>12400</v>
      </c>
      <c r="S23" s="215">
        <v>5400</v>
      </c>
      <c r="T23" s="215">
        <v>2800</v>
      </c>
      <c r="U23" s="293" t="s">
        <v>312</v>
      </c>
      <c r="V23" s="293" t="s">
        <v>312</v>
      </c>
      <c r="W23" s="215">
        <v>4900</v>
      </c>
      <c r="X23" s="428"/>
      <c r="Y23" s="434" t="s">
        <v>841</v>
      </c>
      <c r="Z23" s="406"/>
      <c r="AA23" s="406"/>
      <c r="AB23" s="438">
        <v>0</v>
      </c>
      <c r="AC23" s="438">
        <v>-25</v>
      </c>
      <c r="AD23" s="279">
        <v>35</v>
      </c>
      <c r="AE23" s="438">
        <v>50</v>
      </c>
      <c r="AF23" s="435">
        <v>35.078699999999998</v>
      </c>
      <c r="AG23" s="435">
        <v>1.2904340000000001</v>
      </c>
      <c r="AH23" s="435">
        <v>-0.38294060000000002</v>
      </c>
      <c r="AI23" s="435">
        <v>1.66064E-2</v>
      </c>
      <c r="AJ23" s="435">
        <v>-1.23398E-2</v>
      </c>
      <c r="AK23" s="435">
        <v>1.710948E-4</v>
      </c>
      <c r="AL23" s="435">
        <v>6.7042650000000004E-5</v>
      </c>
      <c r="AM23" s="435">
        <v>-1.2736259999999999E-4</v>
      </c>
      <c r="AN23" s="435">
        <v>-1.6189850000000001E-6</v>
      </c>
      <c r="AO23" s="435">
        <v>-1.3614899999999999E-6</v>
      </c>
      <c r="AP23" s="435">
        <v>1311.664</v>
      </c>
      <c r="AQ23" s="435">
        <v>-88.59975</v>
      </c>
      <c r="AR23" s="435">
        <v>146.3631</v>
      </c>
      <c r="AS23" s="435">
        <v>-2.3064019999999998</v>
      </c>
      <c r="AT23" s="435">
        <v>3.8383989999999999</v>
      </c>
      <c r="AU23" s="435">
        <v>-0.67333569999999998</v>
      </c>
      <c r="AV23" s="435">
        <v>-1.1974139999999999E-2</v>
      </c>
      <c r="AW23" s="435">
        <v>2.4615919999999999E-2</v>
      </c>
      <c r="AX23" s="435">
        <v>-4.078796E-3</v>
      </c>
      <c r="AY23" s="435">
        <v>-1.2915680000000001E-4</v>
      </c>
      <c r="AZ23" s="406"/>
      <c r="BA23" s="406"/>
      <c r="BB23" s="406"/>
      <c r="BM23" s="436"/>
    </row>
    <row r="24" spans="1:65" s="437" customFormat="1" ht="15.75" x14ac:dyDescent="0.2">
      <c r="A24" s="432">
        <f t="shared" si="2"/>
        <v>17.101260553999996</v>
      </c>
      <c r="B24" s="432">
        <f t="shared" si="3"/>
        <v>7.1284420255000009</v>
      </c>
      <c r="C24" s="433" t="s">
        <v>844</v>
      </c>
      <c r="D24" s="293" t="s">
        <v>312</v>
      </c>
      <c r="E24" s="433" t="s">
        <v>1402</v>
      </c>
      <c r="F24" s="293" t="s">
        <v>312</v>
      </c>
      <c r="G24" s="214" t="s">
        <v>571</v>
      </c>
      <c r="H24" s="215">
        <v>51800</v>
      </c>
      <c r="I24" s="214" t="s">
        <v>408</v>
      </c>
      <c r="J24" s="215">
        <v>33800</v>
      </c>
      <c r="K24" s="214" t="s">
        <v>572</v>
      </c>
      <c r="L24" s="216">
        <v>16100</v>
      </c>
      <c r="M24" s="214" t="s">
        <v>559</v>
      </c>
      <c r="N24" s="216">
        <v>21000</v>
      </c>
      <c r="O24" s="214" t="s">
        <v>573</v>
      </c>
      <c r="P24" s="216">
        <v>5800</v>
      </c>
      <c r="Q24" s="215">
        <v>10600</v>
      </c>
      <c r="R24" s="215">
        <v>12400</v>
      </c>
      <c r="S24" s="215">
        <v>5400</v>
      </c>
      <c r="T24" s="215">
        <v>2800</v>
      </c>
      <c r="U24" s="293" t="s">
        <v>312</v>
      </c>
      <c r="V24" s="293" t="s">
        <v>312</v>
      </c>
      <c r="W24" s="215">
        <v>4900</v>
      </c>
      <c r="X24" s="428"/>
      <c r="Y24" s="434" t="s">
        <v>844</v>
      </c>
      <c r="Z24" s="406"/>
      <c r="AA24" s="406"/>
      <c r="AB24" s="438">
        <v>0</v>
      </c>
      <c r="AC24" s="438">
        <v>-25</v>
      </c>
      <c r="AD24" s="279">
        <v>35</v>
      </c>
      <c r="AE24" s="438">
        <v>50</v>
      </c>
      <c r="AF24" s="435">
        <v>40.396740000000001</v>
      </c>
      <c r="AG24" s="435">
        <v>1.441856</v>
      </c>
      <c r="AH24" s="435">
        <v>-0.4562639</v>
      </c>
      <c r="AI24" s="435">
        <v>1.7910800000000001E-2</v>
      </c>
      <c r="AJ24" s="435">
        <v>-1.3590970000000001E-2</v>
      </c>
      <c r="AK24" s="435">
        <v>8.5400809999999999E-4</v>
      </c>
      <c r="AL24" s="435">
        <v>7.5065470000000006E-5</v>
      </c>
      <c r="AM24" s="435">
        <v>-1.2732520000000001E-4</v>
      </c>
      <c r="AN24" s="435">
        <v>1.7503570000000001E-6</v>
      </c>
      <c r="AO24" s="435">
        <v>-6.7937690000000003E-6</v>
      </c>
      <c r="AP24" s="435">
        <v>2271.5189999999998</v>
      </c>
      <c r="AQ24" s="435">
        <v>-61.624690000000001</v>
      </c>
      <c r="AR24" s="435">
        <v>159.84800000000001</v>
      </c>
      <c r="AS24" s="435">
        <v>-1.8055920000000001</v>
      </c>
      <c r="AT24" s="435">
        <v>3.620695</v>
      </c>
      <c r="AU24" s="435">
        <v>-1.2320469999999999</v>
      </c>
      <c r="AV24" s="435">
        <v>-4.8695680000000003E-3</v>
      </c>
      <c r="AW24" s="435">
        <v>2.3338859999999999E-2</v>
      </c>
      <c r="AX24" s="435">
        <v>-3.7027340000000001E-3</v>
      </c>
      <c r="AY24" s="435">
        <v>7.0888979999999997E-3</v>
      </c>
      <c r="AZ24" s="406"/>
      <c r="BA24" s="406"/>
      <c r="BB24" s="406"/>
      <c r="BM24" s="436"/>
    </row>
    <row r="25" spans="1:65" s="437" customFormat="1" ht="15.75" x14ac:dyDescent="0.2">
      <c r="A25" s="432">
        <f t="shared" si="2"/>
        <v>19.735031963062504</v>
      </c>
      <c r="B25" s="432">
        <f t="shared" si="3"/>
        <v>8.3289978662500008</v>
      </c>
      <c r="C25" s="433" t="s">
        <v>847</v>
      </c>
      <c r="D25" s="293" t="s">
        <v>312</v>
      </c>
      <c r="E25" s="433" t="s">
        <v>1403</v>
      </c>
      <c r="F25" s="293" t="s">
        <v>312</v>
      </c>
      <c r="G25" s="214" t="s">
        <v>416</v>
      </c>
      <c r="H25" s="216">
        <v>62000</v>
      </c>
      <c r="I25" s="214" t="s">
        <v>417</v>
      </c>
      <c r="J25" s="215">
        <v>51800</v>
      </c>
      <c r="K25" s="214" t="s">
        <v>418</v>
      </c>
      <c r="L25" s="216">
        <v>17500</v>
      </c>
      <c r="M25" s="214" t="s">
        <v>559</v>
      </c>
      <c r="N25" s="216">
        <v>21000</v>
      </c>
      <c r="O25" s="214" t="s">
        <v>420</v>
      </c>
      <c r="P25" s="216">
        <v>15700</v>
      </c>
      <c r="Q25" s="215">
        <v>10600</v>
      </c>
      <c r="R25" s="215">
        <v>12400</v>
      </c>
      <c r="S25" s="215">
        <v>5400</v>
      </c>
      <c r="T25" s="215">
        <v>2800</v>
      </c>
      <c r="U25" s="293" t="s">
        <v>312</v>
      </c>
      <c r="V25" s="293" t="s">
        <v>312</v>
      </c>
      <c r="W25" s="215">
        <v>4900</v>
      </c>
      <c r="X25" s="428"/>
      <c r="Y25" s="434" t="s">
        <v>847</v>
      </c>
      <c r="Z25" s="406"/>
      <c r="AA25" s="406"/>
      <c r="AB25" s="438">
        <v>0</v>
      </c>
      <c r="AC25" s="438">
        <v>-25</v>
      </c>
      <c r="AD25" s="279">
        <v>35</v>
      </c>
      <c r="AE25" s="438">
        <v>50</v>
      </c>
      <c r="AF25" s="435">
        <v>46.04965</v>
      </c>
      <c r="AG25" s="435">
        <v>1.673969</v>
      </c>
      <c r="AH25" s="435">
        <v>-0.48246830000000002</v>
      </c>
      <c r="AI25" s="435">
        <v>2.1787709999999998E-2</v>
      </c>
      <c r="AJ25" s="435">
        <v>-1.5420919999999999E-2</v>
      </c>
      <c r="AK25" s="435">
        <v>-3.7471649999999999E-5</v>
      </c>
      <c r="AL25" s="435">
        <v>8.9909280000000002E-5</v>
      </c>
      <c r="AM25" s="435">
        <v>-1.6628279999999999E-4</v>
      </c>
      <c r="AN25" s="435">
        <v>-7.7115450000000004E-6</v>
      </c>
      <c r="AO25" s="435">
        <v>-5.705545E-7</v>
      </c>
      <c r="AP25" s="435">
        <v>1792.1510000000001</v>
      </c>
      <c r="AQ25" s="435">
        <v>-101.1315</v>
      </c>
      <c r="AR25" s="435">
        <v>265.34050000000002</v>
      </c>
      <c r="AS25" s="435">
        <v>-3.8197070000000002</v>
      </c>
      <c r="AT25" s="435">
        <v>5.5286989999999996</v>
      </c>
      <c r="AU25" s="435">
        <v>-3.4565380000000001</v>
      </c>
      <c r="AV25" s="435">
        <v>-3.6309080000000001E-2</v>
      </c>
      <c r="AW25" s="435">
        <v>4.5319819999999997E-2</v>
      </c>
      <c r="AX25" s="435">
        <v>-1.6581599999999998E-2</v>
      </c>
      <c r="AY25" s="435">
        <v>2.4212830000000001E-2</v>
      </c>
      <c r="AZ25" s="406"/>
      <c r="BA25" s="406"/>
      <c r="BB25" s="406"/>
      <c r="BM25" s="436"/>
    </row>
    <row r="26" spans="1:65" s="437" customFormat="1" ht="15.75" x14ac:dyDescent="0.2">
      <c r="A26" s="432">
        <f t="shared" si="2"/>
        <v>24.289725465874994</v>
      </c>
      <c r="B26" s="432">
        <f t="shared" si="3"/>
        <v>9.5664884958750029</v>
      </c>
      <c r="C26" s="433" t="s">
        <v>850</v>
      </c>
      <c r="D26" s="293" t="s">
        <v>312</v>
      </c>
      <c r="E26" s="433" t="s">
        <v>1404</v>
      </c>
      <c r="F26" s="293" t="s">
        <v>312</v>
      </c>
      <c r="G26" s="214" t="s">
        <v>416</v>
      </c>
      <c r="H26" s="216">
        <v>62000</v>
      </c>
      <c r="I26" s="214" t="s">
        <v>417</v>
      </c>
      <c r="J26" s="215">
        <v>51800</v>
      </c>
      <c r="K26" s="214" t="s">
        <v>418</v>
      </c>
      <c r="L26" s="216">
        <v>17500</v>
      </c>
      <c r="M26" s="214" t="s">
        <v>559</v>
      </c>
      <c r="N26" s="216">
        <v>21000</v>
      </c>
      <c r="O26" s="214" t="s">
        <v>420</v>
      </c>
      <c r="P26" s="216">
        <v>15700</v>
      </c>
      <c r="Q26" s="215">
        <v>10600</v>
      </c>
      <c r="R26" s="215">
        <v>12400</v>
      </c>
      <c r="S26" s="215">
        <v>5400</v>
      </c>
      <c r="T26" s="215">
        <v>2800</v>
      </c>
      <c r="U26" s="293" t="s">
        <v>312</v>
      </c>
      <c r="V26" s="293" t="s">
        <v>312</v>
      </c>
      <c r="W26" s="215">
        <v>4900</v>
      </c>
      <c r="X26" s="428"/>
      <c r="Y26" s="434" t="s">
        <v>850</v>
      </c>
      <c r="Z26" s="406"/>
      <c r="AA26" s="406"/>
      <c r="AB26" s="438">
        <v>0</v>
      </c>
      <c r="AC26" s="438">
        <v>-25</v>
      </c>
      <c r="AD26" s="279">
        <v>35</v>
      </c>
      <c r="AE26" s="438">
        <v>50</v>
      </c>
      <c r="AF26" s="435">
        <v>57.778219999999997</v>
      </c>
      <c r="AG26" s="435">
        <v>1.992955</v>
      </c>
      <c r="AH26" s="435">
        <v>-0.61909820000000004</v>
      </c>
      <c r="AI26" s="435">
        <v>2.336448E-2</v>
      </c>
      <c r="AJ26" s="435">
        <v>-1.6428109999999999E-2</v>
      </c>
      <c r="AK26" s="435">
        <v>-1.5932340000000001E-4</v>
      </c>
      <c r="AL26" s="435">
        <v>9.6611660000000006E-5</v>
      </c>
      <c r="AM26" s="435">
        <v>-1.2039429999999999E-4</v>
      </c>
      <c r="AN26" s="435">
        <v>-7.9887080000000005E-6</v>
      </c>
      <c r="AO26" s="435">
        <v>4.8782110000000002E-6</v>
      </c>
      <c r="AP26" s="435">
        <v>2685.82</v>
      </c>
      <c r="AQ26" s="435">
        <v>-129.43989999999999</v>
      </c>
      <c r="AR26" s="435">
        <v>228.8374</v>
      </c>
      <c r="AS26" s="435">
        <v>-3.9171670000000001</v>
      </c>
      <c r="AT26" s="435">
        <v>7.0180379999999998</v>
      </c>
      <c r="AU26" s="435">
        <v>-1.3567549999999999</v>
      </c>
      <c r="AV26" s="435">
        <v>-2.5345909999999999E-2</v>
      </c>
      <c r="AW26" s="435">
        <v>5.1334249999999998E-2</v>
      </c>
      <c r="AX26" s="435">
        <v>-1.743573E-2</v>
      </c>
      <c r="AY26" s="435">
        <v>1.347013E-3</v>
      </c>
      <c r="AZ26" s="406"/>
      <c r="BA26" s="406"/>
      <c r="BB26" s="406"/>
      <c r="BM26" s="436"/>
    </row>
    <row r="27" spans="1:65" s="437" customFormat="1" ht="15.75" x14ac:dyDescent="0.2">
      <c r="A27" s="432">
        <f t="shared" si="2"/>
        <v>32.059316878499999</v>
      </c>
      <c r="B27" s="432">
        <f t="shared" si="3"/>
        <v>12.734833085000002</v>
      </c>
      <c r="C27" s="433" t="s">
        <v>853</v>
      </c>
      <c r="D27" s="293" t="s">
        <v>312</v>
      </c>
      <c r="E27" s="433" t="s">
        <v>1405</v>
      </c>
      <c r="F27" s="293" t="s">
        <v>312</v>
      </c>
      <c r="G27" s="214" t="s">
        <v>416</v>
      </c>
      <c r="H27" s="216">
        <v>62000</v>
      </c>
      <c r="I27" s="214" t="s">
        <v>417</v>
      </c>
      <c r="J27" s="215">
        <v>51800</v>
      </c>
      <c r="K27" s="214" t="s">
        <v>418</v>
      </c>
      <c r="L27" s="216">
        <v>17500</v>
      </c>
      <c r="M27" s="214" t="s">
        <v>419</v>
      </c>
      <c r="N27" s="216">
        <v>25200</v>
      </c>
      <c r="O27" s="214" t="s">
        <v>420</v>
      </c>
      <c r="P27" s="216">
        <v>15700</v>
      </c>
      <c r="Q27" s="215">
        <v>10600</v>
      </c>
      <c r="R27" s="215">
        <v>12400</v>
      </c>
      <c r="S27" s="215">
        <v>5400</v>
      </c>
      <c r="T27" s="215">
        <v>2800</v>
      </c>
      <c r="U27" s="293" t="s">
        <v>312</v>
      </c>
      <c r="V27" s="293" t="s">
        <v>312</v>
      </c>
      <c r="W27" s="215">
        <v>4900</v>
      </c>
      <c r="X27" s="428"/>
      <c r="Y27" s="434" t="s">
        <v>853</v>
      </c>
      <c r="Z27" s="406"/>
      <c r="AA27" s="406"/>
      <c r="AB27" s="438">
        <v>0</v>
      </c>
      <c r="AC27" s="438">
        <v>-25</v>
      </c>
      <c r="AD27" s="279">
        <v>35</v>
      </c>
      <c r="AE27" s="438">
        <v>50</v>
      </c>
      <c r="AF27" s="435">
        <v>70.878330000000005</v>
      </c>
      <c r="AG27" s="435">
        <v>2.6021160000000001</v>
      </c>
      <c r="AH27" s="435">
        <v>-0.67155640000000005</v>
      </c>
      <c r="AI27" s="435">
        <v>3.6697960000000002E-2</v>
      </c>
      <c r="AJ27" s="435">
        <v>-2.3645429999999999E-2</v>
      </c>
      <c r="AK27" s="435">
        <v>-9.4612139999999999E-4</v>
      </c>
      <c r="AL27" s="435">
        <v>1.9268059999999999E-4</v>
      </c>
      <c r="AM27" s="435">
        <v>-2.8379430000000002E-4</v>
      </c>
      <c r="AN27" s="435">
        <v>-1.828933E-6</v>
      </c>
      <c r="AO27" s="435">
        <v>4.5505150000000001E-6</v>
      </c>
      <c r="AP27" s="435">
        <v>4172.8959999999997</v>
      </c>
      <c r="AQ27" s="435">
        <v>-216.39619999999999</v>
      </c>
      <c r="AR27" s="435">
        <v>174.91059999999999</v>
      </c>
      <c r="AS27" s="435">
        <v>-6.7984650000000002</v>
      </c>
      <c r="AT27" s="435">
        <v>9.1693689999999997</v>
      </c>
      <c r="AU27" s="435">
        <v>1.9921800000000001</v>
      </c>
      <c r="AV27" s="435">
        <v>-4.9240470000000001E-2</v>
      </c>
      <c r="AW27" s="435">
        <v>8.48801E-2</v>
      </c>
      <c r="AX27" s="435">
        <v>-1.7201899999999999E-2</v>
      </c>
      <c r="AY27" s="435">
        <v>-2.7082910000000002E-2</v>
      </c>
      <c r="AZ27" s="406"/>
      <c r="BA27" s="406"/>
      <c r="BB27" s="406"/>
      <c r="BM27" s="436"/>
    </row>
    <row r="28" spans="1:65" s="437" customFormat="1" ht="15.75" x14ac:dyDescent="0.2">
      <c r="A28" s="432">
        <f t="shared" si="2"/>
        <v>35.289066052750002</v>
      </c>
      <c r="B28" s="432">
        <f t="shared" si="3"/>
        <v>14.050497490000001</v>
      </c>
      <c r="C28" s="433" t="s">
        <v>856</v>
      </c>
      <c r="D28" s="293" t="s">
        <v>312</v>
      </c>
      <c r="E28" s="433" t="s">
        <v>1406</v>
      </c>
      <c r="F28" s="293" t="s">
        <v>312</v>
      </c>
      <c r="G28" s="214" t="s">
        <v>416</v>
      </c>
      <c r="H28" s="216">
        <v>62000</v>
      </c>
      <c r="I28" s="214" t="s">
        <v>417</v>
      </c>
      <c r="J28" s="215">
        <v>51800</v>
      </c>
      <c r="K28" s="214" t="s">
        <v>418</v>
      </c>
      <c r="L28" s="216">
        <v>17500</v>
      </c>
      <c r="M28" s="214" t="s">
        <v>419</v>
      </c>
      <c r="N28" s="216">
        <v>25200</v>
      </c>
      <c r="O28" s="214" t="s">
        <v>420</v>
      </c>
      <c r="P28" s="216">
        <v>15700</v>
      </c>
      <c r="Q28" s="215">
        <v>10600</v>
      </c>
      <c r="R28" s="215">
        <v>12400</v>
      </c>
      <c r="S28" s="215">
        <v>5400</v>
      </c>
      <c r="T28" s="215">
        <v>2800</v>
      </c>
      <c r="U28" s="293" t="s">
        <v>312</v>
      </c>
      <c r="V28" s="293" t="s">
        <v>312</v>
      </c>
      <c r="W28" s="215">
        <v>4900</v>
      </c>
      <c r="X28" s="428"/>
      <c r="Y28" s="434" t="s">
        <v>856</v>
      </c>
      <c r="Z28" s="406"/>
      <c r="AA28" s="406"/>
      <c r="AB28" s="438">
        <v>0</v>
      </c>
      <c r="AC28" s="438">
        <v>-25</v>
      </c>
      <c r="AD28" s="279">
        <v>35</v>
      </c>
      <c r="AE28" s="438">
        <v>50</v>
      </c>
      <c r="AF28" s="435">
        <v>77.006140000000002</v>
      </c>
      <c r="AG28" s="435">
        <v>2.8263479999999999</v>
      </c>
      <c r="AH28" s="435">
        <v>-0.69282149999999998</v>
      </c>
      <c r="AI28" s="435">
        <v>3.9769869999999999E-2</v>
      </c>
      <c r="AJ28" s="435">
        <v>-2.5178320000000001E-2</v>
      </c>
      <c r="AK28" s="435">
        <v>-1.8191959999999999E-3</v>
      </c>
      <c r="AL28" s="435">
        <v>2.0673260000000001E-4</v>
      </c>
      <c r="AM28" s="435">
        <v>-3.0761550000000002E-4</v>
      </c>
      <c r="AN28" s="435">
        <v>-8.0104349999999995E-6</v>
      </c>
      <c r="AO28" s="435">
        <v>9.9527030000000003E-6</v>
      </c>
      <c r="AP28" s="435">
        <v>5179.6390000000001</v>
      </c>
      <c r="AQ28" s="435">
        <v>-225.85560000000001</v>
      </c>
      <c r="AR28" s="435">
        <v>201.3459</v>
      </c>
      <c r="AS28" s="435">
        <v>-7.6508710000000004</v>
      </c>
      <c r="AT28" s="435">
        <v>10.90574</v>
      </c>
      <c r="AU28" s="435">
        <v>1.6400980000000001</v>
      </c>
      <c r="AV28" s="435">
        <v>-5.783837E-2</v>
      </c>
      <c r="AW28" s="435">
        <v>0.1054601</v>
      </c>
      <c r="AX28" s="435">
        <v>-3.2209660000000001E-2</v>
      </c>
      <c r="AY28" s="435">
        <v>-2.6854490000000002E-2</v>
      </c>
      <c r="AZ28" s="406"/>
      <c r="BA28" s="406"/>
      <c r="BB28" s="406"/>
      <c r="BM28" s="436"/>
    </row>
    <row r="29" spans="1:65" s="437" customFormat="1" ht="15.75" x14ac:dyDescent="0.2">
      <c r="A29" s="432">
        <f t="shared" si="2"/>
        <v>42.749076416699992</v>
      </c>
      <c r="B29" s="432">
        <f t="shared" si="3"/>
        <v>17.371915539374999</v>
      </c>
      <c r="C29" s="433" t="s">
        <v>859</v>
      </c>
      <c r="D29" s="293" t="s">
        <v>312</v>
      </c>
      <c r="E29" s="433" t="s">
        <v>1407</v>
      </c>
      <c r="F29" s="293" t="s">
        <v>312</v>
      </c>
      <c r="G29" s="214" t="s">
        <v>830</v>
      </c>
      <c r="H29" s="216">
        <v>117100</v>
      </c>
      <c r="I29" s="214" t="s">
        <v>820</v>
      </c>
      <c r="J29" s="216">
        <v>62000</v>
      </c>
      <c r="K29" s="214" t="s">
        <v>821</v>
      </c>
      <c r="L29" s="216">
        <v>18400</v>
      </c>
      <c r="M29" s="214" t="s">
        <v>822</v>
      </c>
      <c r="N29" s="216">
        <v>29600</v>
      </c>
      <c r="O29" s="214" t="s">
        <v>823</v>
      </c>
      <c r="P29" s="216">
        <v>22300</v>
      </c>
      <c r="Q29" s="215">
        <v>10600</v>
      </c>
      <c r="R29" s="215">
        <v>12400</v>
      </c>
      <c r="S29" s="215">
        <v>5400</v>
      </c>
      <c r="T29" s="215">
        <v>2800</v>
      </c>
      <c r="U29" s="293" t="s">
        <v>312</v>
      </c>
      <c r="V29" s="293" t="s">
        <v>312</v>
      </c>
      <c r="W29" s="215">
        <v>4900</v>
      </c>
      <c r="X29" s="428"/>
      <c r="Y29" s="434" t="s">
        <v>859</v>
      </c>
      <c r="Z29" s="406"/>
      <c r="AA29" s="406"/>
      <c r="AB29" s="438">
        <v>0</v>
      </c>
      <c r="AC29" s="438">
        <v>-25</v>
      </c>
      <c r="AD29" s="279">
        <v>35</v>
      </c>
      <c r="AE29" s="438">
        <v>50</v>
      </c>
      <c r="AF29" s="435">
        <v>104.6957</v>
      </c>
      <c r="AG29" s="435">
        <v>3.7722669999999998</v>
      </c>
      <c r="AH29" s="435">
        <v>-1.209025</v>
      </c>
      <c r="AI29" s="435">
        <v>4.7536790000000002E-2</v>
      </c>
      <c r="AJ29" s="435">
        <v>-3.6037779999999998E-2</v>
      </c>
      <c r="AK29" s="435">
        <v>1.2500429999999999E-3</v>
      </c>
      <c r="AL29" s="435">
        <v>2.0252860000000001E-4</v>
      </c>
      <c r="AM29" s="435">
        <v>-3.2110180000000002E-4</v>
      </c>
      <c r="AN29" s="435">
        <v>1.8608729999999999E-5</v>
      </c>
      <c r="AO29" s="435">
        <v>7.4126840000000004E-7</v>
      </c>
      <c r="AP29" s="435">
        <v>5683.5360000000001</v>
      </c>
      <c r="AQ29" s="435">
        <v>-187.4281</v>
      </c>
      <c r="AR29" s="435">
        <v>391.32600000000002</v>
      </c>
      <c r="AS29" s="435">
        <v>-6.6928109999999998</v>
      </c>
      <c r="AT29" s="435">
        <v>10.89795</v>
      </c>
      <c r="AU29" s="435">
        <v>-2.3592559999999998</v>
      </c>
      <c r="AV29" s="435">
        <v>-4.7419490000000002E-2</v>
      </c>
      <c r="AW29" s="435">
        <v>7.6372449999999995E-2</v>
      </c>
      <c r="AX29" s="435">
        <v>-3.1093659999999999E-2</v>
      </c>
      <c r="AY29" s="435">
        <v>1.4458349999999999E-3</v>
      </c>
      <c r="AZ29" s="406"/>
      <c r="BA29" s="406"/>
      <c r="BB29" s="406"/>
      <c r="BM29" s="436"/>
    </row>
    <row r="30" spans="1:65" s="437" customFormat="1" ht="15.75" x14ac:dyDescent="0.2">
      <c r="A30" s="432">
        <f t="shared" si="2"/>
        <v>51.608777098375</v>
      </c>
      <c r="B30" s="432">
        <f t="shared" si="3"/>
        <v>20.662919233375</v>
      </c>
      <c r="C30" s="433" t="s">
        <v>862</v>
      </c>
      <c r="D30" s="293" t="s">
        <v>312</v>
      </c>
      <c r="E30" s="433" t="s">
        <v>1408</v>
      </c>
      <c r="F30" s="293" t="s">
        <v>312</v>
      </c>
      <c r="G30" s="214" t="s">
        <v>830</v>
      </c>
      <c r="H30" s="216">
        <v>117100</v>
      </c>
      <c r="I30" s="214" t="s">
        <v>820</v>
      </c>
      <c r="J30" s="216">
        <v>62000</v>
      </c>
      <c r="K30" s="214" t="s">
        <v>821</v>
      </c>
      <c r="L30" s="216">
        <v>18400</v>
      </c>
      <c r="M30" s="214" t="s">
        <v>822</v>
      </c>
      <c r="N30" s="216">
        <v>29600</v>
      </c>
      <c r="O30" s="214" t="s">
        <v>823</v>
      </c>
      <c r="P30" s="216">
        <v>22300</v>
      </c>
      <c r="Q30" s="215">
        <v>10600</v>
      </c>
      <c r="R30" s="215">
        <v>12400</v>
      </c>
      <c r="S30" s="215">
        <v>5400</v>
      </c>
      <c r="T30" s="215">
        <v>2800</v>
      </c>
      <c r="U30" s="293" t="s">
        <v>312</v>
      </c>
      <c r="V30" s="293" t="s">
        <v>312</v>
      </c>
      <c r="W30" s="215">
        <v>4900</v>
      </c>
      <c r="X30" s="428"/>
      <c r="Y30" s="434" t="s">
        <v>862</v>
      </c>
      <c r="Z30" s="406"/>
      <c r="AA30" s="406"/>
      <c r="AB30" s="438">
        <v>0</v>
      </c>
      <c r="AC30" s="438">
        <v>-25</v>
      </c>
      <c r="AD30" s="279">
        <v>35</v>
      </c>
      <c r="AE30" s="438">
        <v>50</v>
      </c>
      <c r="AF30" s="435">
        <v>122.20610000000001</v>
      </c>
      <c r="AG30" s="435">
        <v>4.2758139999999996</v>
      </c>
      <c r="AH30" s="435">
        <v>-1.3283100000000001</v>
      </c>
      <c r="AI30" s="435">
        <v>5.2115620000000001E-2</v>
      </c>
      <c r="AJ30" s="435">
        <v>-3.7070560000000002E-2</v>
      </c>
      <c r="AK30" s="435">
        <v>2.4661639999999999E-4</v>
      </c>
      <c r="AL30" s="435">
        <v>2.1511769999999999E-4</v>
      </c>
      <c r="AM30" s="435">
        <v>-3.1774169999999999E-4</v>
      </c>
      <c r="AN30" s="435">
        <v>-1.3601559999999999E-5</v>
      </c>
      <c r="AO30" s="435">
        <v>7.2336429999999998E-6</v>
      </c>
      <c r="AP30" s="435">
        <v>9518.5079999999998</v>
      </c>
      <c r="AQ30" s="435">
        <v>-226.99350000000001</v>
      </c>
      <c r="AR30" s="435">
        <v>307.51830000000001</v>
      </c>
      <c r="AS30" s="435">
        <v>-9.4017149999999994</v>
      </c>
      <c r="AT30" s="435">
        <v>11.135009999999999</v>
      </c>
      <c r="AU30" s="435">
        <v>-0.88392910000000002</v>
      </c>
      <c r="AV30" s="435">
        <v>-6.5897600000000001E-2</v>
      </c>
      <c r="AW30" s="435">
        <v>0.1034843</v>
      </c>
      <c r="AX30" s="435">
        <v>-9.1315530000000006E-3</v>
      </c>
      <c r="AY30" s="435">
        <v>5.3155859999999997E-3</v>
      </c>
      <c r="AZ30" s="406"/>
      <c r="BA30" s="406"/>
      <c r="BB30" s="406"/>
      <c r="BM30" s="436"/>
    </row>
    <row r="31" spans="1:65" s="437" customFormat="1" ht="15.75" x14ac:dyDescent="0.2">
      <c r="A31" s="432">
        <f t="shared" si="2"/>
        <v>55.834165176124998</v>
      </c>
      <c r="B31" s="432">
        <f t="shared" si="3"/>
        <v>22.440380831250003</v>
      </c>
      <c r="C31" s="433" t="s">
        <v>865</v>
      </c>
      <c r="D31" s="293" t="s">
        <v>312</v>
      </c>
      <c r="E31" s="433" t="s">
        <v>1409</v>
      </c>
      <c r="F31" s="293" t="s">
        <v>312</v>
      </c>
      <c r="G31" s="214" t="s">
        <v>830</v>
      </c>
      <c r="H31" s="216">
        <v>117100</v>
      </c>
      <c r="I31" s="214" t="s">
        <v>820</v>
      </c>
      <c r="J31" s="216">
        <v>62000</v>
      </c>
      <c r="K31" s="214" t="s">
        <v>821</v>
      </c>
      <c r="L31" s="216">
        <v>18400</v>
      </c>
      <c r="M31" s="214" t="s">
        <v>822</v>
      </c>
      <c r="N31" s="216">
        <v>29600</v>
      </c>
      <c r="O31" s="214" t="s">
        <v>823</v>
      </c>
      <c r="P31" s="216">
        <v>22300</v>
      </c>
      <c r="Q31" s="215">
        <v>10600</v>
      </c>
      <c r="R31" s="215">
        <v>12400</v>
      </c>
      <c r="S31" s="215">
        <v>5400</v>
      </c>
      <c r="T31" s="215">
        <v>2800</v>
      </c>
      <c r="U31" s="293" t="s">
        <v>312</v>
      </c>
      <c r="V31" s="293" t="s">
        <v>312</v>
      </c>
      <c r="W31" s="215">
        <v>4900</v>
      </c>
      <c r="X31" s="428"/>
      <c r="Y31" s="434" t="s">
        <v>865</v>
      </c>
      <c r="Z31" s="406"/>
      <c r="AA31" s="406"/>
      <c r="AB31" s="438">
        <v>0</v>
      </c>
      <c r="AC31" s="438">
        <v>-25</v>
      </c>
      <c r="AD31" s="279">
        <v>35</v>
      </c>
      <c r="AE31" s="438">
        <v>50</v>
      </c>
      <c r="AF31" s="435">
        <v>137.99600000000001</v>
      </c>
      <c r="AG31" s="435">
        <v>4.9016299999999999</v>
      </c>
      <c r="AH31" s="435">
        <v>-1.6039639999999999</v>
      </c>
      <c r="AI31" s="435">
        <v>5.9447600000000003E-2</v>
      </c>
      <c r="AJ31" s="435">
        <v>-4.3697310000000003E-2</v>
      </c>
      <c r="AK31" s="435">
        <v>1.346559E-3</v>
      </c>
      <c r="AL31" s="435">
        <v>2.4082039999999999E-4</v>
      </c>
      <c r="AM31" s="435">
        <v>-3.6110640000000001E-4</v>
      </c>
      <c r="AN31" s="435">
        <v>-5.9641229999999998E-6</v>
      </c>
      <c r="AO31" s="435">
        <v>9.3913740000000001E-6</v>
      </c>
      <c r="AP31" s="435">
        <v>7507.1869999999999</v>
      </c>
      <c r="AQ31" s="435">
        <v>-335.17160000000001</v>
      </c>
      <c r="AR31" s="435">
        <v>536.44060000000002</v>
      </c>
      <c r="AS31" s="435">
        <v>-10.46049</v>
      </c>
      <c r="AT31" s="435">
        <v>17.655830000000002</v>
      </c>
      <c r="AU31" s="435">
        <v>-4.1856730000000004</v>
      </c>
      <c r="AV31" s="435">
        <v>-7.0367219999999994E-2</v>
      </c>
      <c r="AW31" s="435">
        <v>0.13167670000000001</v>
      </c>
      <c r="AX31" s="435">
        <v>-5.9571190000000003E-2</v>
      </c>
      <c r="AY31" s="435">
        <v>1.1714459999999999E-2</v>
      </c>
      <c r="AZ31" s="406"/>
      <c r="BA31" s="406"/>
      <c r="BB31" s="406"/>
      <c r="BM31" s="436"/>
    </row>
    <row r="32" spans="1:65" s="437" customFormat="1" ht="15.75" x14ac:dyDescent="0.2">
      <c r="A32" s="432">
        <f t="shared" si="2"/>
        <v>76.359999397500005</v>
      </c>
      <c r="B32" s="432">
        <f t="shared" si="3"/>
        <v>29.555599733250002</v>
      </c>
      <c r="C32" s="433" t="s">
        <v>868</v>
      </c>
      <c r="D32" s="293" t="s">
        <v>312</v>
      </c>
      <c r="E32" s="433" t="s">
        <v>1410</v>
      </c>
      <c r="F32" s="293" t="s">
        <v>312</v>
      </c>
      <c r="G32" s="214" t="s">
        <v>830</v>
      </c>
      <c r="H32" s="216">
        <v>117100</v>
      </c>
      <c r="I32" s="214" t="s">
        <v>831</v>
      </c>
      <c r="J32" s="216">
        <v>66400</v>
      </c>
      <c r="K32" s="214" t="s">
        <v>832</v>
      </c>
      <c r="L32" s="216">
        <v>23600</v>
      </c>
      <c r="M32" s="214" t="s">
        <v>833</v>
      </c>
      <c r="N32" s="216">
        <v>37400</v>
      </c>
      <c r="O32" s="214" t="s">
        <v>834</v>
      </c>
      <c r="P32" s="216">
        <v>24400</v>
      </c>
      <c r="Q32" s="215">
        <v>10600</v>
      </c>
      <c r="R32" s="215">
        <v>12400</v>
      </c>
      <c r="S32" s="215">
        <v>5400</v>
      </c>
      <c r="T32" s="215">
        <v>2800</v>
      </c>
      <c r="U32" s="293" t="s">
        <v>312</v>
      </c>
      <c r="V32" s="293" t="s">
        <v>312</v>
      </c>
      <c r="W32" s="215">
        <v>4900</v>
      </c>
      <c r="X32" s="428"/>
      <c r="Y32" s="434" t="s">
        <v>868</v>
      </c>
      <c r="Z32" s="406"/>
      <c r="AA32" s="406"/>
      <c r="AB32" s="438">
        <v>0</v>
      </c>
      <c r="AC32" s="438">
        <v>-25</v>
      </c>
      <c r="AD32" s="279">
        <v>35</v>
      </c>
      <c r="AE32" s="438">
        <v>50</v>
      </c>
      <c r="AF32" s="435">
        <v>175.67590000000001</v>
      </c>
      <c r="AG32" s="435">
        <v>6.3862370000000004</v>
      </c>
      <c r="AH32" s="435">
        <v>-1.5417700000000001</v>
      </c>
      <c r="AI32" s="435">
        <v>7.9439910000000002E-2</v>
      </c>
      <c r="AJ32" s="435">
        <v>-4.9542849999999999E-2</v>
      </c>
      <c r="AK32" s="435">
        <v>-8.1700249999999992E-3</v>
      </c>
      <c r="AL32" s="435">
        <v>3.1897199999999999E-4</v>
      </c>
      <c r="AM32" s="435">
        <v>-4.7938000000000001E-4</v>
      </c>
      <c r="AN32" s="435">
        <v>-1.299587E-4</v>
      </c>
      <c r="AO32" s="435">
        <v>5.1242120000000003E-5</v>
      </c>
      <c r="AP32" s="435">
        <v>6579.19</v>
      </c>
      <c r="AQ32" s="435">
        <v>-583.10230000000001</v>
      </c>
      <c r="AR32" s="435">
        <v>776.81240000000003</v>
      </c>
      <c r="AS32" s="435">
        <v>-15.51712</v>
      </c>
      <c r="AT32" s="435">
        <v>26.613910000000001</v>
      </c>
      <c r="AU32" s="435">
        <v>-4.9277709999999999</v>
      </c>
      <c r="AV32" s="435">
        <v>-0.1021874</v>
      </c>
      <c r="AW32" s="435">
        <v>0.20719499999999999</v>
      </c>
      <c r="AX32" s="435">
        <v>-0.1010201</v>
      </c>
      <c r="AY32" s="435">
        <v>2.0898539999999999E-3</v>
      </c>
      <c r="AZ32" s="406"/>
      <c r="BA32" s="406"/>
      <c r="BB32" s="406"/>
      <c r="BM32" s="436"/>
    </row>
    <row r="33" spans="1:65" s="437" customFormat="1" ht="15.75" x14ac:dyDescent="0.2">
      <c r="A33" s="432">
        <f t="shared" si="2"/>
        <v>93.178341413750005</v>
      </c>
      <c r="B33" s="432">
        <f t="shared" si="3"/>
        <v>37.32410943175001</v>
      </c>
      <c r="C33" s="433" t="s">
        <v>871</v>
      </c>
      <c r="D33" s="293" t="s">
        <v>312</v>
      </c>
      <c r="E33" s="433" t="s">
        <v>1411</v>
      </c>
      <c r="F33" s="293" t="s">
        <v>312</v>
      </c>
      <c r="G33" s="214" t="s">
        <v>869</v>
      </c>
      <c r="H33" s="216">
        <v>239200</v>
      </c>
      <c r="I33" s="214" t="s">
        <v>831</v>
      </c>
      <c r="J33" s="216">
        <v>66400</v>
      </c>
      <c r="K33" s="214" t="s">
        <v>832</v>
      </c>
      <c r="L33" s="216">
        <v>23600</v>
      </c>
      <c r="M33" s="214" t="s">
        <v>833</v>
      </c>
      <c r="N33" s="216">
        <v>37400</v>
      </c>
      <c r="O33" s="214" t="s">
        <v>834</v>
      </c>
      <c r="P33" s="216">
        <v>24400</v>
      </c>
      <c r="Q33" s="215">
        <v>10600</v>
      </c>
      <c r="R33" s="215">
        <v>12400</v>
      </c>
      <c r="S33" s="215">
        <v>5400</v>
      </c>
      <c r="T33" s="215">
        <v>2800</v>
      </c>
      <c r="U33" s="293" t="s">
        <v>312</v>
      </c>
      <c r="V33" s="293" t="s">
        <v>312</v>
      </c>
      <c r="W33" s="215">
        <v>4900</v>
      </c>
      <c r="X33" s="428"/>
      <c r="Y33" s="439" t="s">
        <v>871</v>
      </c>
      <c r="Z33" s="406"/>
      <c r="AA33" s="406"/>
      <c r="AB33" s="438">
        <v>0</v>
      </c>
      <c r="AC33" s="438">
        <v>-25</v>
      </c>
      <c r="AD33" s="279">
        <v>35</v>
      </c>
      <c r="AE33" s="438">
        <v>50</v>
      </c>
      <c r="AF33" s="435">
        <v>211.27119999999999</v>
      </c>
      <c r="AG33" s="435">
        <v>7.5438700000000001</v>
      </c>
      <c r="AH33" s="435">
        <v>-1.8838820000000001</v>
      </c>
      <c r="AI33" s="435">
        <v>9.3300560000000005E-2</v>
      </c>
      <c r="AJ33" s="435">
        <v>-5.822165E-2</v>
      </c>
      <c r="AK33" s="435">
        <v>-7.9689200000000009E-3</v>
      </c>
      <c r="AL33" s="435">
        <v>3.8590210000000001E-4</v>
      </c>
      <c r="AM33" s="435">
        <v>-5.6714669999999995E-4</v>
      </c>
      <c r="AN33" s="435">
        <v>-1.283693E-4</v>
      </c>
      <c r="AO33" s="435">
        <v>4.9299289999999997E-5</v>
      </c>
      <c r="AP33" s="435">
        <v>10635.12</v>
      </c>
      <c r="AQ33" s="435">
        <v>-477.62200000000001</v>
      </c>
      <c r="AR33" s="435">
        <v>891.81050000000005</v>
      </c>
      <c r="AS33" s="435">
        <v>-14.97467</v>
      </c>
      <c r="AT33" s="435">
        <v>27.268429999999999</v>
      </c>
      <c r="AU33" s="435">
        <v>-5.2273509999999996</v>
      </c>
      <c r="AV33" s="435">
        <v>-9.7604960000000004E-2</v>
      </c>
      <c r="AW33" s="435">
        <v>0.1894074</v>
      </c>
      <c r="AX33" s="435">
        <v>-8.51663E-2</v>
      </c>
      <c r="AY33" s="435">
        <v>1.9419859999999999E-3</v>
      </c>
      <c r="AZ33" s="406"/>
      <c r="BA33" s="406"/>
      <c r="BB33" s="406"/>
      <c r="BM33" s="436"/>
    </row>
    <row r="34" spans="1:65" s="437" customFormat="1" ht="14.25" x14ac:dyDescent="0.2">
      <c r="A34" s="440"/>
      <c r="B34" s="440"/>
      <c r="C34" s="441"/>
      <c r="D34" s="442"/>
      <c r="E34" s="441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428"/>
      <c r="Y34" s="324"/>
      <c r="Z34" s="406"/>
      <c r="AA34" s="406"/>
      <c r="AB34" s="443"/>
      <c r="AC34" s="443"/>
      <c r="AD34" s="444"/>
      <c r="AE34" s="443"/>
      <c r="AF34" s="435"/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  <c r="AR34" s="435"/>
      <c r="AS34" s="435"/>
      <c r="AT34" s="435"/>
      <c r="AU34" s="435"/>
      <c r="AV34" s="435"/>
      <c r="AW34" s="435"/>
      <c r="AX34" s="435"/>
      <c r="AY34" s="435"/>
      <c r="AZ34" s="406"/>
      <c r="BA34" s="406"/>
      <c r="BB34" s="406"/>
    </row>
    <row r="35" spans="1:65" x14ac:dyDescent="0.25">
      <c r="A35" s="188" t="s">
        <v>745</v>
      </c>
      <c r="B35" s="445"/>
      <c r="C35" s="445"/>
      <c r="D35" s="446"/>
      <c r="E35" s="447"/>
      <c r="F35" s="445"/>
      <c r="G35" s="445"/>
      <c r="H35" s="445"/>
      <c r="I35" s="445"/>
      <c r="J35" s="445"/>
      <c r="K35" s="446"/>
      <c r="L35" s="446"/>
      <c r="M35" s="447"/>
      <c r="N35" s="447"/>
      <c r="O35" s="445"/>
      <c r="P35" s="445"/>
      <c r="Q35" s="445"/>
      <c r="R35" s="445"/>
      <c r="S35" s="445"/>
      <c r="T35" s="446"/>
      <c r="U35" s="446"/>
      <c r="V35" s="446"/>
      <c r="W35" s="448"/>
      <c r="X35" s="448"/>
      <c r="Y35" s="448"/>
      <c r="Z35" s="448"/>
      <c r="AA35" s="448"/>
      <c r="AB35" s="448"/>
      <c r="AC35" s="448"/>
    </row>
    <row r="36" spans="1:65" ht="15" customHeight="1" x14ac:dyDescent="0.25">
      <c r="A36" s="959" t="s">
        <v>426</v>
      </c>
      <c r="B36" s="959"/>
      <c r="C36" s="959"/>
      <c r="D36" s="959"/>
      <c r="E36" s="959"/>
      <c r="F36" s="959"/>
      <c r="G36" s="959"/>
      <c r="H36" s="959"/>
      <c r="I36" s="959"/>
      <c r="J36" s="959"/>
      <c r="K36" s="959"/>
      <c r="L36" s="959"/>
      <c r="M36" s="959"/>
      <c r="N36" s="959"/>
      <c r="O36" s="959"/>
      <c r="P36" s="959"/>
      <c r="Q36" s="959"/>
      <c r="R36" s="959"/>
      <c r="S36" s="959"/>
      <c r="T36" s="959"/>
      <c r="U36" s="959"/>
      <c r="V36" s="959"/>
      <c r="W36" s="959"/>
      <c r="X36" s="959"/>
      <c r="Y36" s="959"/>
      <c r="Z36" s="959"/>
      <c r="AA36" s="448"/>
      <c r="AB36" s="448"/>
      <c r="AC36" s="448"/>
    </row>
    <row r="37" spans="1:65" ht="15" customHeight="1" x14ac:dyDescent="0.25">
      <c r="A37" s="1004" t="s">
        <v>427</v>
      </c>
      <c r="B37" s="1004"/>
      <c r="C37" s="1004"/>
      <c r="D37" s="449"/>
      <c r="E37" s="449"/>
      <c r="F37" s="449"/>
      <c r="G37" s="449"/>
      <c r="H37" s="449"/>
      <c r="I37" s="449"/>
      <c r="J37" s="449"/>
      <c r="K37" s="449"/>
      <c r="L37" s="449"/>
      <c r="M37" s="449"/>
      <c r="N37" s="449"/>
      <c r="O37" s="449"/>
      <c r="P37" s="449"/>
      <c r="Q37" s="449"/>
      <c r="R37" s="449"/>
      <c r="S37" s="449"/>
      <c r="T37" s="449"/>
      <c r="U37" s="449"/>
      <c r="V37" s="449"/>
      <c r="W37" s="448"/>
      <c r="X37" s="448"/>
      <c r="Y37" s="448"/>
      <c r="Z37" s="448"/>
      <c r="AA37" s="448"/>
      <c r="AB37" s="448"/>
      <c r="AC37" s="448"/>
    </row>
    <row r="38" spans="1:65" ht="15" customHeight="1" x14ac:dyDescent="0.25">
      <c r="A38" s="1005" t="s">
        <v>1412</v>
      </c>
      <c r="B38" s="1005"/>
      <c r="C38" s="1005"/>
      <c r="D38" s="1005"/>
      <c r="E38" s="1005"/>
      <c r="F38" s="1005"/>
      <c r="G38" s="1005"/>
      <c r="H38" s="1005"/>
      <c r="I38" s="1005"/>
      <c r="J38" s="1005"/>
      <c r="K38" s="1005"/>
      <c r="L38" s="1005"/>
      <c r="M38" s="1005"/>
      <c r="N38" s="1005"/>
      <c r="O38" s="1005"/>
      <c r="P38" s="1005"/>
      <c r="Q38" s="1005"/>
      <c r="R38" s="1005"/>
      <c r="S38" s="1005"/>
      <c r="T38" s="1005"/>
      <c r="U38" s="1005"/>
      <c r="V38" s="1005"/>
      <c r="W38" s="1005"/>
      <c r="X38" s="1005"/>
      <c r="Y38" s="1005"/>
      <c r="Z38" s="1005"/>
      <c r="AA38" s="1005"/>
      <c r="AB38" s="1005"/>
      <c r="AC38" s="448"/>
    </row>
    <row r="39" spans="1:65" ht="14.25" customHeight="1" x14ac:dyDescent="0.25">
      <c r="A39" s="1006" t="s">
        <v>1413</v>
      </c>
      <c r="B39" s="1006"/>
      <c r="C39" s="1006"/>
      <c r="D39" s="1006"/>
      <c r="E39" s="1006"/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1006"/>
      <c r="R39" s="1006"/>
      <c r="S39" s="1006"/>
      <c r="T39" s="450"/>
      <c r="U39" s="450"/>
      <c r="V39" s="450"/>
      <c r="W39" s="448"/>
      <c r="X39" s="448"/>
      <c r="Y39" s="448"/>
      <c r="Z39" s="448"/>
      <c r="AA39" s="448"/>
      <c r="AB39" s="448"/>
      <c r="AC39" s="448"/>
    </row>
    <row r="40" spans="1:65" ht="14.25" customHeight="1" x14ac:dyDescent="0.25">
      <c r="A40" s="1006" t="s">
        <v>750</v>
      </c>
      <c r="B40" s="1006"/>
      <c r="C40" s="1006"/>
      <c r="D40" s="1006"/>
      <c r="E40" s="1006"/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1006"/>
      <c r="R40" s="1006"/>
      <c r="S40" s="1006"/>
      <c r="T40" s="450"/>
      <c r="U40" s="450"/>
      <c r="V40" s="450"/>
      <c r="W40" s="448"/>
      <c r="X40" s="448"/>
      <c r="Y40" s="448"/>
      <c r="Z40" s="448"/>
      <c r="AA40" s="448"/>
      <c r="AB40" s="448"/>
      <c r="AC40" s="448"/>
    </row>
    <row r="41" spans="1:65" ht="14.25" customHeight="1" x14ac:dyDescent="0.25">
      <c r="A41" s="1006" t="s">
        <v>431</v>
      </c>
      <c r="B41" s="1006"/>
      <c r="C41" s="1006"/>
      <c r="D41" s="1006"/>
      <c r="E41" s="1006"/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006"/>
      <c r="R41" s="1006"/>
      <c r="S41" s="1006"/>
      <c r="T41" s="450"/>
      <c r="U41" s="450"/>
      <c r="V41" s="450"/>
      <c r="W41" s="448"/>
      <c r="X41" s="448"/>
      <c r="Y41" s="448"/>
      <c r="Z41" s="448"/>
      <c r="AA41" s="448"/>
      <c r="AB41" s="448"/>
      <c r="AC41" s="448"/>
    </row>
    <row r="42" spans="1:65" ht="15" customHeight="1" x14ac:dyDescent="0.25">
      <c r="A42" s="1006" t="s">
        <v>432</v>
      </c>
      <c r="B42" s="1006"/>
      <c r="C42" s="1006"/>
      <c r="D42" s="1006"/>
      <c r="E42" s="1006"/>
      <c r="F42" s="1006"/>
      <c r="G42" s="1006"/>
      <c r="H42" s="1006"/>
      <c r="I42" s="1006"/>
      <c r="J42" s="1006"/>
      <c r="K42" s="1006"/>
      <c r="L42" s="1006"/>
      <c r="M42" s="1006"/>
      <c r="N42" s="1006"/>
      <c r="O42" s="1006"/>
      <c r="P42" s="1006"/>
      <c r="Q42" s="1006"/>
      <c r="R42" s="1006"/>
      <c r="S42" s="450"/>
      <c r="T42" s="450"/>
      <c r="U42" s="450"/>
      <c r="V42" s="450"/>
      <c r="W42" s="448"/>
      <c r="X42" s="448"/>
      <c r="Y42" s="448"/>
      <c r="Z42" s="448"/>
      <c r="AA42" s="448"/>
      <c r="AB42" s="448"/>
      <c r="AC42" s="448"/>
    </row>
    <row r="43" spans="1:65" ht="15" customHeight="1" x14ac:dyDescent="0.25">
      <c r="A43" s="1006" t="s">
        <v>1414</v>
      </c>
      <c r="B43" s="1006"/>
      <c r="C43" s="1006"/>
      <c r="D43" s="1006"/>
      <c r="E43" s="1006"/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1006"/>
      <c r="R43" s="1006"/>
      <c r="S43" s="450"/>
      <c r="T43" s="450"/>
      <c r="U43" s="450"/>
      <c r="V43" s="450"/>
      <c r="W43" s="448"/>
      <c r="X43" s="448"/>
      <c r="Y43" s="448"/>
      <c r="Z43" s="448"/>
      <c r="AA43" s="448"/>
      <c r="AB43" s="448"/>
      <c r="AC43" s="448"/>
    </row>
    <row r="44" spans="1:65" ht="15" customHeight="1" x14ac:dyDescent="0.25">
      <c r="A44" s="1006" t="s">
        <v>1415</v>
      </c>
      <c r="B44" s="1006"/>
      <c r="C44" s="1006"/>
      <c r="D44" s="1006"/>
      <c r="E44" s="1006"/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006"/>
      <c r="R44" s="1006"/>
      <c r="S44" s="1006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</row>
    <row r="45" spans="1:65" ht="15" customHeight="1" x14ac:dyDescent="0.25">
      <c r="A45" s="962" t="s">
        <v>754</v>
      </c>
      <c r="B45" s="962"/>
      <c r="C45" s="962"/>
      <c r="D45" s="962"/>
      <c r="E45" s="962"/>
      <c r="F45" s="962"/>
      <c r="G45" s="962"/>
      <c r="H45" s="962"/>
      <c r="I45" s="962"/>
      <c r="J45" s="962"/>
      <c r="K45" s="962"/>
      <c r="L45" s="962"/>
      <c r="M45" s="962"/>
      <c r="N45" s="962"/>
      <c r="O45" s="962"/>
      <c r="P45" s="962"/>
      <c r="Q45" s="962"/>
      <c r="R45" s="450"/>
      <c r="S45" s="450"/>
      <c r="T45" s="450"/>
      <c r="U45" s="450"/>
      <c r="V45" s="450"/>
      <c r="W45" s="450"/>
      <c r="X45" s="450"/>
      <c r="Y45" s="450"/>
      <c r="Z45" s="450"/>
      <c r="AA45" s="450"/>
      <c r="AB45" s="450"/>
      <c r="AC45" s="450"/>
    </row>
    <row r="46" spans="1:65" ht="15" customHeight="1" x14ac:dyDescent="0.25">
      <c r="A46" s="1006" t="s">
        <v>436</v>
      </c>
      <c r="B46" s="1006"/>
      <c r="C46" s="1006"/>
      <c r="D46" s="1006"/>
      <c r="E46" s="1006"/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1006"/>
      <c r="R46" s="1006"/>
      <c r="S46" s="450"/>
      <c r="T46" s="450"/>
      <c r="U46" s="450"/>
      <c r="V46" s="450"/>
      <c r="W46" s="448"/>
      <c r="X46" s="448"/>
      <c r="Y46" s="448"/>
      <c r="Z46" s="448"/>
      <c r="AA46" s="448"/>
      <c r="AB46" s="448"/>
      <c r="AC46" s="448"/>
    </row>
    <row r="47" spans="1:65" s="452" customFormat="1" x14ac:dyDescent="0.25">
      <c r="A47" s="451" t="s">
        <v>755</v>
      </c>
      <c r="B47" s="445"/>
      <c r="C47" s="445"/>
      <c r="D47" s="446"/>
      <c r="E47" s="447"/>
      <c r="F47" s="445"/>
      <c r="G47" s="445"/>
      <c r="H47" s="445"/>
      <c r="I47" s="446"/>
      <c r="J47" s="446"/>
      <c r="K47" s="447"/>
      <c r="L47" s="447"/>
      <c r="M47" s="445"/>
      <c r="N47" s="445"/>
      <c r="O47" s="445"/>
      <c r="P47" s="445"/>
      <c r="Q47" s="445"/>
      <c r="R47" s="445"/>
      <c r="S47" s="445"/>
      <c r="T47" s="446"/>
      <c r="U47" s="446"/>
      <c r="V47" s="446"/>
      <c r="W47" s="448"/>
      <c r="X47" s="448"/>
      <c r="Y47" s="448"/>
      <c r="Z47" s="448"/>
      <c r="AA47" s="448"/>
      <c r="AB47" s="448"/>
      <c r="AC47" s="448"/>
    </row>
    <row r="48" spans="1:65" s="452" customFormat="1" x14ac:dyDescent="0.25">
      <c r="A48" s="447" t="s">
        <v>1248</v>
      </c>
      <c r="B48" s="445"/>
      <c r="C48" s="445"/>
      <c r="D48" s="446"/>
      <c r="E48" s="447"/>
      <c r="F48" s="445"/>
      <c r="G48" s="445"/>
      <c r="H48" s="445"/>
      <c r="I48" s="446"/>
      <c r="J48" s="446"/>
      <c r="K48" s="447"/>
      <c r="L48" s="447"/>
      <c r="M48" s="445"/>
      <c r="N48" s="445"/>
      <c r="O48" s="445"/>
      <c r="P48" s="445"/>
      <c r="Q48" s="445"/>
      <c r="R48" s="445"/>
      <c r="S48" s="445"/>
      <c r="T48" s="446"/>
      <c r="U48" s="446"/>
      <c r="V48" s="446"/>
      <c r="W48" s="448"/>
      <c r="X48" s="448"/>
      <c r="Y48" s="448"/>
      <c r="Z48" s="448"/>
      <c r="AA48" s="448"/>
      <c r="AB48" s="448"/>
      <c r="AC48" s="448"/>
    </row>
    <row r="49" spans="1:74" s="452" customFormat="1" ht="14.25" customHeight="1" x14ac:dyDescent="0.25">
      <c r="A49" s="447" t="s">
        <v>1249</v>
      </c>
      <c r="B49" s="445"/>
      <c r="C49" s="445"/>
      <c r="D49" s="446"/>
      <c r="E49" s="447"/>
      <c r="F49" s="445"/>
      <c r="G49" s="445"/>
      <c r="H49" s="445"/>
      <c r="I49" s="446"/>
      <c r="J49" s="446"/>
      <c r="K49" s="447"/>
      <c r="L49" s="447"/>
      <c r="M49" s="445"/>
      <c r="N49" s="445"/>
      <c r="O49" s="445"/>
      <c r="P49" s="445"/>
      <c r="Q49" s="445"/>
      <c r="R49" s="445"/>
      <c r="S49" s="445"/>
      <c r="T49" s="446"/>
      <c r="U49" s="446"/>
      <c r="V49" s="446"/>
      <c r="W49" s="448"/>
      <c r="X49" s="448"/>
      <c r="Y49" s="448"/>
      <c r="Z49" s="448"/>
      <c r="AA49" s="448"/>
      <c r="AB49" s="448"/>
      <c r="AC49" s="448"/>
    </row>
    <row r="50" spans="1:74" s="452" customFormat="1" ht="14.25" customHeight="1" x14ac:dyDescent="0.25">
      <c r="A50" s="447" t="s">
        <v>440</v>
      </c>
      <c r="B50" s="445"/>
      <c r="C50" s="445"/>
      <c r="D50" s="446"/>
      <c r="E50" s="447"/>
      <c r="F50" s="445"/>
      <c r="G50" s="445"/>
      <c r="H50" s="445"/>
      <c r="I50" s="446"/>
      <c r="J50" s="446"/>
      <c r="K50" s="447"/>
      <c r="L50" s="447"/>
      <c r="M50" s="445"/>
      <c r="N50" s="445"/>
      <c r="O50" s="445"/>
      <c r="P50" s="445"/>
      <c r="Q50" s="445"/>
      <c r="R50" s="445"/>
      <c r="S50" s="445"/>
      <c r="T50" s="446"/>
      <c r="U50" s="446"/>
      <c r="V50" s="446"/>
      <c r="W50" s="448"/>
      <c r="X50" s="448"/>
      <c r="Y50" s="448"/>
      <c r="Z50" s="448"/>
      <c r="AA50" s="448"/>
      <c r="AB50" s="448"/>
      <c r="AC50" s="448"/>
    </row>
    <row r="51" spans="1:74" s="452" customFormat="1" ht="14.25" customHeight="1" x14ac:dyDescent="0.25">
      <c r="A51" s="447" t="s">
        <v>441</v>
      </c>
      <c r="B51" s="445"/>
      <c r="C51" s="445"/>
      <c r="D51" s="446"/>
      <c r="E51" s="447"/>
      <c r="F51" s="445"/>
      <c r="G51" s="445"/>
      <c r="H51" s="445"/>
      <c r="I51" s="446"/>
      <c r="J51" s="446"/>
      <c r="K51" s="447"/>
      <c r="L51" s="447"/>
      <c r="M51" s="445"/>
      <c r="N51" s="445"/>
      <c r="O51" s="445"/>
      <c r="P51" s="445"/>
      <c r="Q51" s="445"/>
      <c r="R51" s="445"/>
      <c r="S51" s="445"/>
      <c r="T51" s="446"/>
      <c r="U51" s="446"/>
      <c r="V51" s="446"/>
      <c r="W51" s="448"/>
      <c r="X51" s="448"/>
      <c r="Y51" s="448"/>
      <c r="Z51" s="448"/>
      <c r="AA51" s="448"/>
      <c r="AB51" s="448"/>
      <c r="AC51" s="448"/>
    </row>
    <row r="52" spans="1:74" s="452" customFormat="1" ht="14.25" customHeight="1" x14ac:dyDescent="0.25">
      <c r="A52" s="1007" t="s">
        <v>758</v>
      </c>
      <c r="B52" s="1007"/>
      <c r="C52" s="1007"/>
      <c r="D52" s="1007"/>
      <c r="E52" s="1007"/>
      <c r="F52" s="1007"/>
      <c r="G52" s="1007"/>
      <c r="H52" s="1007"/>
      <c r="I52" s="1007"/>
      <c r="J52" s="453"/>
      <c r="K52" s="447"/>
      <c r="L52" s="447"/>
      <c r="M52" s="445"/>
      <c r="N52" s="445"/>
      <c r="O52" s="445"/>
      <c r="P52" s="445"/>
      <c r="Q52" s="445"/>
      <c r="R52" s="445"/>
      <c r="S52" s="445"/>
      <c r="T52" s="446"/>
      <c r="U52" s="446"/>
      <c r="V52" s="446"/>
      <c r="W52" s="448"/>
      <c r="X52" s="448"/>
      <c r="Y52" s="448"/>
      <c r="Z52" s="448"/>
      <c r="AA52" s="448"/>
      <c r="AB52" s="448"/>
      <c r="AC52" s="448"/>
    </row>
    <row r="53" spans="1:74" s="452" customFormat="1" ht="14.25" customHeight="1" x14ac:dyDescent="0.25">
      <c r="A53" s="447" t="s">
        <v>443</v>
      </c>
      <c r="B53" s="445"/>
      <c r="C53" s="445"/>
      <c r="D53" s="446"/>
      <c r="E53" s="447"/>
      <c r="F53" s="445"/>
      <c r="G53" s="445"/>
      <c r="H53" s="445"/>
      <c r="I53" s="446"/>
      <c r="J53" s="446"/>
      <c r="K53" s="447"/>
      <c r="L53" s="447"/>
      <c r="M53" s="445"/>
      <c r="N53" s="445"/>
      <c r="O53" s="445"/>
      <c r="P53" s="445"/>
      <c r="Q53" s="445"/>
      <c r="R53" s="445"/>
      <c r="S53" s="445"/>
      <c r="T53" s="446"/>
      <c r="U53" s="446"/>
      <c r="V53" s="446"/>
      <c r="W53" s="448"/>
      <c r="X53" s="448"/>
      <c r="Y53" s="448"/>
      <c r="Z53" s="448"/>
      <c r="AA53" s="448"/>
      <c r="AB53" s="448"/>
      <c r="AC53" s="448"/>
    </row>
    <row r="54" spans="1:74" s="452" customFormat="1" ht="14.25" customHeight="1" x14ac:dyDescent="0.25">
      <c r="A54" s="447" t="s">
        <v>1416</v>
      </c>
      <c r="B54" s="445"/>
      <c r="C54" s="445"/>
      <c r="D54" s="446"/>
      <c r="E54" s="447"/>
      <c r="F54" s="445"/>
      <c r="G54" s="445"/>
      <c r="H54" s="445"/>
      <c r="I54" s="446"/>
      <c r="J54" s="446"/>
      <c r="K54" s="447"/>
      <c r="L54" s="447"/>
      <c r="M54" s="445"/>
      <c r="N54" s="445"/>
      <c r="O54" s="445"/>
      <c r="P54" s="445"/>
      <c r="Q54" s="445"/>
      <c r="R54" s="445"/>
      <c r="S54" s="445"/>
      <c r="T54" s="446"/>
      <c r="U54" s="446"/>
      <c r="V54" s="446"/>
      <c r="W54" s="448"/>
      <c r="X54" s="448"/>
      <c r="Y54" s="448"/>
      <c r="Z54" s="448"/>
      <c r="AA54" s="448"/>
      <c r="AB54" s="448"/>
      <c r="AC54" s="448"/>
    </row>
    <row r="55" spans="1:74" s="452" customFormat="1" ht="14.25" customHeight="1" x14ac:dyDescent="0.25">
      <c r="A55" s="447" t="s">
        <v>1417</v>
      </c>
      <c r="B55" s="445"/>
      <c r="C55" s="445"/>
      <c r="D55" s="446"/>
      <c r="E55" s="447"/>
      <c r="F55" s="445"/>
      <c r="G55" s="445"/>
      <c r="H55" s="445"/>
      <c r="I55" s="446"/>
      <c r="J55" s="446"/>
      <c r="K55" s="447"/>
      <c r="L55" s="447"/>
      <c r="M55" s="445"/>
      <c r="N55" s="445"/>
      <c r="O55" s="445"/>
      <c r="P55" s="445"/>
      <c r="Q55" s="445"/>
      <c r="R55" s="445"/>
      <c r="S55" s="445"/>
      <c r="T55" s="446"/>
      <c r="U55" s="446"/>
      <c r="V55" s="446"/>
      <c r="W55" s="448"/>
      <c r="X55" s="448"/>
      <c r="Y55" s="448"/>
      <c r="Z55" s="448"/>
      <c r="AA55" s="448"/>
      <c r="AB55" s="448"/>
      <c r="AC55" s="448"/>
    </row>
    <row r="56" spans="1:74" s="456" customFormat="1" ht="57" customHeight="1" x14ac:dyDescent="0.25">
      <c r="A56" s="1008" t="s">
        <v>1418</v>
      </c>
      <c r="B56" s="1008"/>
      <c r="C56" s="1008"/>
      <c r="D56" s="1008"/>
      <c r="E56" s="1008"/>
      <c r="F56" s="1008"/>
      <c r="G56" s="1008"/>
      <c r="H56" s="1008"/>
      <c r="I56" s="1008"/>
      <c r="J56" s="1008"/>
      <c r="K56" s="1008"/>
      <c r="L56" s="1008"/>
      <c r="M56" s="1008"/>
      <c r="N56" s="1008"/>
      <c r="O56" s="1008"/>
      <c r="P56" s="1008"/>
      <c r="Q56" s="1008"/>
      <c r="R56" s="1008"/>
      <c r="S56" s="1008"/>
      <c r="T56" s="1008"/>
      <c r="U56" s="1008"/>
      <c r="V56" s="454"/>
      <c r="W56" s="454"/>
      <c r="X56" s="454"/>
      <c r="Y56" s="454"/>
      <c r="Z56" s="454"/>
      <c r="AA56" s="454"/>
      <c r="AB56" s="454"/>
      <c r="AC56" s="454"/>
      <c r="AD56" s="455"/>
      <c r="AE56" s="455"/>
      <c r="AF56" s="455"/>
      <c r="AG56" s="455"/>
      <c r="AH56" s="455"/>
      <c r="AI56" s="455"/>
      <c r="AJ56" s="455"/>
      <c r="AK56" s="455"/>
      <c r="AL56" s="455"/>
      <c r="AM56" s="455"/>
      <c r="AN56" s="455"/>
      <c r="AO56" s="455"/>
      <c r="AP56" s="455"/>
      <c r="AQ56" s="455"/>
      <c r="AR56" s="455"/>
      <c r="AS56" s="455"/>
      <c r="AT56" s="455"/>
      <c r="AU56" s="455"/>
      <c r="AV56" s="455"/>
      <c r="AW56" s="455"/>
      <c r="AX56" s="455"/>
      <c r="AY56" s="455"/>
      <c r="AZ56" s="455"/>
      <c r="BA56" s="455"/>
      <c r="BB56" s="455"/>
      <c r="BC56" s="455"/>
      <c r="BD56" s="455"/>
      <c r="BE56" s="455"/>
      <c r="BF56" s="455"/>
      <c r="BG56" s="455"/>
      <c r="BH56" s="455"/>
      <c r="BI56" s="455"/>
      <c r="BJ56" s="455"/>
      <c r="BK56" s="455"/>
      <c r="BL56" s="455"/>
      <c r="BM56" s="455"/>
      <c r="BN56" s="455"/>
      <c r="BO56" s="455"/>
      <c r="BP56" s="455"/>
      <c r="BQ56" s="455"/>
      <c r="BR56" s="455"/>
      <c r="BS56" s="455"/>
      <c r="BT56" s="455"/>
      <c r="BU56" s="455"/>
      <c r="BV56" s="455"/>
    </row>
    <row r="57" spans="1:74" s="452" customFormat="1" ht="14.25" customHeight="1" x14ac:dyDescent="0.25">
      <c r="A57" s="447" t="s">
        <v>445</v>
      </c>
      <c r="B57" s="447"/>
      <c r="C57" s="447"/>
      <c r="D57" s="447"/>
      <c r="E57" s="447"/>
      <c r="F57" s="447"/>
      <c r="G57" s="447"/>
      <c r="H57" s="447"/>
      <c r="I57" s="447"/>
      <c r="J57" s="447"/>
      <c r="K57" s="447"/>
      <c r="L57" s="447"/>
      <c r="M57" s="447"/>
      <c r="N57" s="447"/>
      <c r="O57" s="447"/>
      <c r="P57" s="447"/>
      <c r="Q57" s="447"/>
      <c r="R57" s="447"/>
      <c r="S57" s="447"/>
      <c r="T57" s="447"/>
      <c r="U57" s="447"/>
      <c r="V57" s="447"/>
      <c r="W57" s="448"/>
      <c r="X57" s="448"/>
      <c r="Y57" s="448"/>
      <c r="Z57" s="448"/>
      <c r="AA57" s="448"/>
      <c r="AB57" s="448"/>
      <c r="AC57" s="448"/>
    </row>
    <row r="58" spans="1:74" s="452" customFormat="1" ht="14.25" customHeight="1" x14ac:dyDescent="0.25">
      <c r="A58" s="447" t="s">
        <v>446</v>
      </c>
      <c r="B58" s="447"/>
      <c r="C58" s="447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7"/>
      <c r="Q58" s="447"/>
      <c r="R58" s="447"/>
      <c r="S58" s="447"/>
      <c r="T58" s="447"/>
      <c r="U58" s="447"/>
      <c r="V58" s="447"/>
      <c r="W58" s="448"/>
      <c r="X58" s="448"/>
      <c r="Y58" s="448"/>
      <c r="Z58" s="448"/>
      <c r="AA58" s="448"/>
      <c r="AB58" s="448"/>
      <c r="AC58" s="448"/>
    </row>
    <row r="59" spans="1:74" x14ac:dyDescent="0.25">
      <c r="A59" s="451" t="s">
        <v>760</v>
      </c>
      <c r="B59" s="447"/>
      <c r="C59" s="447"/>
      <c r="D59" s="447"/>
      <c r="E59" s="447"/>
      <c r="F59" s="447"/>
      <c r="G59" s="447"/>
      <c r="H59" s="447"/>
      <c r="I59" s="447"/>
      <c r="J59" s="447"/>
      <c r="K59" s="447"/>
      <c r="L59" s="447"/>
      <c r="M59" s="447"/>
      <c r="N59" s="447"/>
      <c r="O59" s="447"/>
      <c r="P59" s="447"/>
      <c r="Q59" s="447"/>
      <c r="R59" s="447"/>
      <c r="S59" s="447"/>
      <c r="T59" s="447"/>
      <c r="U59" s="447"/>
      <c r="V59" s="447"/>
      <c r="W59" s="448"/>
      <c r="X59" s="448"/>
      <c r="Y59" s="448"/>
      <c r="Z59" s="448"/>
      <c r="AA59" s="448"/>
      <c r="AB59" s="448"/>
      <c r="AC59" s="448"/>
    </row>
    <row r="60" spans="1:74" x14ac:dyDescent="0.25">
      <c r="A60" s="188" t="s">
        <v>967</v>
      </c>
      <c r="B60" s="457"/>
      <c r="C60" s="457"/>
      <c r="D60" s="447"/>
      <c r="E60" s="447"/>
      <c r="F60" s="447"/>
      <c r="G60" s="447"/>
      <c r="H60" s="447"/>
      <c r="I60" s="447"/>
      <c r="J60" s="447"/>
      <c r="K60" s="447"/>
      <c r="L60" s="447"/>
      <c r="M60" s="447"/>
      <c r="N60" s="447"/>
      <c r="O60" s="447"/>
      <c r="P60" s="447"/>
      <c r="Q60" s="447"/>
      <c r="R60" s="447"/>
      <c r="S60" s="447"/>
      <c r="T60" s="447"/>
      <c r="U60" s="447"/>
      <c r="V60" s="447"/>
      <c r="W60" s="448"/>
      <c r="X60" s="448"/>
      <c r="Y60" s="448"/>
      <c r="Z60" s="448"/>
      <c r="AA60" s="448"/>
      <c r="AB60" s="448"/>
      <c r="AC60" s="448"/>
    </row>
    <row r="61" spans="1:74" x14ac:dyDescent="0.25">
      <c r="A61" s="188" t="s">
        <v>1419</v>
      </c>
      <c r="B61" s="457"/>
      <c r="C61" s="457"/>
      <c r="D61" s="447"/>
      <c r="E61" s="447"/>
      <c r="F61" s="447"/>
      <c r="G61" s="447"/>
      <c r="H61" s="447"/>
      <c r="I61" s="447"/>
      <c r="J61" s="447"/>
      <c r="K61" s="447"/>
      <c r="L61" s="447"/>
      <c r="M61" s="447"/>
      <c r="N61" s="447"/>
      <c r="O61" s="447"/>
      <c r="P61" s="447"/>
      <c r="Q61" s="447"/>
      <c r="R61" s="447"/>
      <c r="S61" s="447"/>
      <c r="T61" s="447"/>
      <c r="U61" s="447"/>
      <c r="V61" s="447"/>
      <c r="W61" s="448"/>
      <c r="X61" s="448"/>
      <c r="Y61" s="448"/>
      <c r="Z61" s="448"/>
      <c r="AA61" s="448"/>
      <c r="AB61" s="448"/>
      <c r="AC61" s="448"/>
    </row>
    <row r="62" spans="1:74" x14ac:dyDescent="0.25">
      <c r="A62" s="188" t="s">
        <v>762</v>
      </c>
      <c r="B62" s="447"/>
      <c r="C62" s="457"/>
      <c r="D62" s="447"/>
      <c r="E62" s="447"/>
      <c r="F62" s="447"/>
      <c r="G62" s="447"/>
      <c r="H62" s="447"/>
      <c r="I62" s="447"/>
      <c r="J62" s="447"/>
      <c r="K62" s="447"/>
      <c r="L62" s="447"/>
      <c r="M62" s="447"/>
      <c r="N62" s="447"/>
      <c r="O62" s="447"/>
      <c r="P62" s="447"/>
      <c r="Q62" s="447"/>
      <c r="R62" s="447"/>
      <c r="S62" s="447"/>
      <c r="T62" s="447"/>
      <c r="U62" s="447"/>
      <c r="V62" s="447"/>
      <c r="W62" s="448"/>
      <c r="X62" s="448"/>
      <c r="Y62" s="448"/>
      <c r="Z62" s="448"/>
      <c r="AA62" s="448"/>
      <c r="AB62" s="448"/>
      <c r="AC62" s="448"/>
    </row>
    <row r="63" spans="1:74" x14ac:dyDescent="0.25">
      <c r="A63" s="188" t="s">
        <v>968</v>
      </c>
      <c r="B63" s="447"/>
      <c r="C63" s="447"/>
      <c r="D63" s="447"/>
      <c r="E63" s="447"/>
      <c r="F63" s="447"/>
      <c r="G63" s="447"/>
      <c r="H63" s="447"/>
      <c r="I63" s="447"/>
      <c r="J63" s="447"/>
      <c r="K63" s="447"/>
      <c r="L63" s="447"/>
      <c r="M63" s="447"/>
      <c r="N63" s="447"/>
      <c r="O63" s="447"/>
      <c r="P63" s="447"/>
      <c r="Q63" s="447"/>
      <c r="R63" s="447"/>
      <c r="S63" s="447"/>
      <c r="T63" s="447"/>
      <c r="U63" s="447"/>
      <c r="V63" s="447"/>
      <c r="W63" s="448"/>
      <c r="X63" s="448"/>
      <c r="Y63" s="448"/>
      <c r="Z63" s="448"/>
      <c r="AA63" s="448"/>
      <c r="AB63" s="448"/>
      <c r="AC63" s="448"/>
    </row>
    <row r="64" spans="1:74" x14ac:dyDescent="0.25">
      <c r="A64" s="188" t="s">
        <v>765</v>
      </c>
      <c r="B64" s="447"/>
      <c r="C64" s="447"/>
      <c r="D64" s="447"/>
      <c r="E64" s="447"/>
      <c r="F64" s="447"/>
      <c r="G64" s="447"/>
      <c r="H64" s="447"/>
      <c r="I64" s="447"/>
      <c r="J64" s="447"/>
      <c r="K64" s="447"/>
      <c r="L64" s="447"/>
      <c r="M64" s="447"/>
      <c r="N64" s="447"/>
      <c r="O64" s="447"/>
      <c r="P64" s="447"/>
      <c r="Q64" s="447"/>
      <c r="R64" s="447"/>
      <c r="S64" s="447"/>
      <c r="T64" s="447"/>
      <c r="U64" s="447"/>
      <c r="V64" s="447"/>
      <c r="W64" s="448"/>
      <c r="X64" s="448"/>
      <c r="Y64" s="448"/>
      <c r="Z64" s="448"/>
      <c r="AA64" s="448"/>
      <c r="AB64" s="448"/>
      <c r="AC64" s="448"/>
    </row>
    <row r="65" spans="1:29" x14ac:dyDescent="0.25">
      <c r="A65" s="188" t="s">
        <v>766</v>
      </c>
      <c r="B65" s="447"/>
      <c r="C65" s="447"/>
      <c r="D65" s="447"/>
      <c r="E65" s="447"/>
      <c r="F65" s="447"/>
      <c r="G65" s="447"/>
      <c r="H65" s="447"/>
      <c r="I65" s="447"/>
      <c r="J65" s="447"/>
      <c r="K65" s="447"/>
      <c r="L65" s="447"/>
      <c r="M65" s="447"/>
      <c r="N65" s="447"/>
      <c r="O65" s="447"/>
      <c r="P65" s="447"/>
      <c r="Q65" s="447"/>
      <c r="R65" s="447"/>
      <c r="S65" s="447"/>
      <c r="T65" s="447"/>
      <c r="U65" s="447"/>
      <c r="V65" s="447"/>
      <c r="W65" s="448"/>
      <c r="X65" s="448"/>
      <c r="Y65" s="448"/>
      <c r="Z65" s="448"/>
      <c r="AA65" s="448"/>
      <c r="AB65" s="448"/>
      <c r="AC65" s="448"/>
    </row>
    <row r="66" spans="1:29" s="406" customFormat="1" ht="14.25" x14ac:dyDescent="0.2"/>
    <row r="67" spans="1:29" s="406" customFormat="1" ht="14.25" x14ac:dyDescent="0.2"/>
    <row r="68" spans="1:29" s="406" customFormat="1" ht="14.25" x14ac:dyDescent="0.2"/>
    <row r="69" spans="1:29" s="406" customFormat="1" ht="14.25" x14ac:dyDescent="0.2"/>
    <row r="70" spans="1:29" s="406" customFormat="1" ht="14.25" x14ac:dyDescent="0.2"/>
    <row r="71" spans="1:29" s="406" customFormat="1" ht="14.25" x14ac:dyDescent="0.2"/>
    <row r="72" spans="1:29" s="406" customFormat="1" ht="14.25" x14ac:dyDescent="0.2"/>
    <row r="73" spans="1:29" s="406" customFormat="1" ht="14.25" x14ac:dyDescent="0.2"/>
    <row r="74" spans="1:29" s="406" customFormat="1" ht="14.25" x14ac:dyDescent="0.2"/>
    <row r="75" spans="1:29" s="406" customFormat="1" ht="14.25" x14ac:dyDescent="0.2"/>
    <row r="76" spans="1:29" s="406" customFormat="1" ht="14.25" x14ac:dyDescent="0.2"/>
    <row r="77" spans="1:29" s="406" customFormat="1" ht="14.25" x14ac:dyDescent="0.2"/>
    <row r="78" spans="1:29" s="406" customFormat="1" ht="14.25" x14ac:dyDescent="0.2"/>
    <row r="79" spans="1:29" s="406" customFormat="1" ht="14.25" x14ac:dyDescent="0.2"/>
    <row r="80" spans="1:29" s="406" customFormat="1" ht="14.25" x14ac:dyDescent="0.2"/>
  </sheetData>
  <mergeCells count="34">
    <mergeCell ref="A3:I3"/>
    <mergeCell ref="A2:I2"/>
    <mergeCell ref="A1:I1"/>
    <mergeCell ref="A44:AC44"/>
    <mergeCell ref="A45:Q45"/>
    <mergeCell ref="A46:R46"/>
    <mergeCell ref="A52:I52"/>
    <mergeCell ref="A56:U56"/>
    <mergeCell ref="A39:S39"/>
    <mergeCell ref="A40:S40"/>
    <mergeCell ref="A41:S41"/>
    <mergeCell ref="A42:R42"/>
    <mergeCell ref="A43:R43"/>
    <mergeCell ref="A9:W9"/>
    <mergeCell ref="A22:W22"/>
    <mergeCell ref="A36:Z36"/>
    <mergeCell ref="A37:C37"/>
    <mergeCell ref="A38:AB38"/>
    <mergeCell ref="A4:B4"/>
    <mergeCell ref="D4:E4"/>
    <mergeCell ref="G4:H4"/>
    <mergeCell ref="A6:W6"/>
    <mergeCell ref="A7:A8"/>
    <mergeCell ref="B7:B8"/>
    <mergeCell ref="C7:C8"/>
    <mergeCell ref="D7:D8"/>
    <mergeCell ref="E7:E8"/>
    <mergeCell ref="F7:F8"/>
    <mergeCell ref="G7:W7"/>
    <mergeCell ref="G8:H8"/>
    <mergeCell ref="I8:J8"/>
    <mergeCell ref="K8:L8"/>
    <mergeCell ref="M8:N8"/>
    <mergeCell ref="O8:P8"/>
  </mergeCells>
  <hyperlinks>
    <hyperlink ref="G4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orientation="landscape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8"/>
  <sheetViews>
    <sheetView zoomScale="90" zoomScaleNormal="90" workbookViewId="0">
      <selection activeCell="A3" sqref="A3:I3"/>
    </sheetView>
  </sheetViews>
  <sheetFormatPr defaultColWidth="9.140625" defaultRowHeight="15" x14ac:dyDescent="0.25"/>
  <cols>
    <col min="1" max="1" width="16.5703125" style="328" customWidth="1"/>
    <col min="2" max="2" width="22.85546875" style="328" customWidth="1"/>
    <col min="3" max="3" width="27.140625" style="328" customWidth="1"/>
    <col min="4" max="4" width="11.140625" style="328" customWidth="1"/>
    <col min="5" max="5" width="31.7109375" style="328" customWidth="1"/>
    <col min="6" max="6" width="11.42578125" style="328" customWidth="1"/>
    <col min="7" max="10" width="10.42578125" style="328" customWidth="1"/>
    <col min="11" max="12" width="9.42578125" style="328" customWidth="1"/>
    <col min="13" max="14" width="9.28515625" style="328" customWidth="1"/>
    <col min="15" max="15" width="7.85546875" style="458" customWidth="1"/>
    <col min="16" max="16" width="8.140625" style="458" customWidth="1"/>
    <col min="17" max="17" width="9.7109375" style="458" customWidth="1"/>
    <col min="18" max="18" width="10.7109375" style="458" customWidth="1"/>
    <col min="19" max="19" width="7.85546875" style="458" customWidth="1"/>
    <col min="20" max="20" width="9" style="458" customWidth="1"/>
    <col min="21" max="21" width="7.85546875" style="328" customWidth="1"/>
    <col min="22" max="22" width="1.7109375" style="328" customWidth="1"/>
    <col min="23" max="23" width="11.140625" style="328" customWidth="1"/>
    <col min="24" max="24" width="31" style="328" hidden="1" customWidth="1"/>
    <col min="25" max="53" width="9.140625" style="328" hidden="1"/>
    <col min="54" max="54" width="0.140625" style="328" customWidth="1"/>
    <col min="55" max="1023" width="9.140625" style="328"/>
  </cols>
  <sheetData>
    <row r="1" spans="1:52" ht="24.75" customHeight="1" x14ac:dyDescent="0.25">
      <c r="A1" s="1124" t="s">
        <v>2921</v>
      </c>
      <c r="B1" s="1124"/>
      <c r="C1" s="1124"/>
      <c r="D1" s="1124"/>
      <c r="E1" s="1124"/>
      <c r="F1" s="1124"/>
      <c r="G1" s="1124"/>
      <c r="H1" s="1124"/>
      <c r="I1" s="1124"/>
    </row>
    <row r="2" spans="1:52" ht="189" customHeight="1" x14ac:dyDescent="0.25">
      <c r="A2" s="1110"/>
      <c r="B2" s="1110"/>
      <c r="C2" s="1110"/>
      <c r="D2" s="1110"/>
      <c r="E2" s="1110"/>
      <c r="F2" s="1110"/>
      <c r="G2" s="1110"/>
      <c r="H2" s="1110"/>
      <c r="I2" s="1110"/>
    </row>
    <row r="3" spans="1:52" ht="18" customHeight="1" x14ac:dyDescent="0.25">
      <c r="A3" s="1124" t="s">
        <v>2922</v>
      </c>
      <c r="B3" s="1124"/>
      <c r="C3" s="1124"/>
      <c r="D3" s="1124"/>
      <c r="E3" s="1124"/>
      <c r="F3" s="1124"/>
      <c r="G3" s="1124"/>
      <c r="H3" s="1124"/>
      <c r="I3" s="1124"/>
    </row>
    <row r="4" spans="1:52" ht="15" customHeight="1" x14ac:dyDescent="0.25">
      <c r="A4" s="1009" t="s">
        <v>447</v>
      </c>
      <c r="B4" s="1009"/>
      <c r="C4" s="213">
        <v>-10</v>
      </c>
      <c r="D4" s="1009" t="s">
        <v>1369</v>
      </c>
      <c r="E4" s="1009"/>
      <c r="F4" s="213">
        <v>45</v>
      </c>
      <c r="G4" s="6" t="s">
        <v>42</v>
      </c>
      <c r="H4" s="6"/>
      <c r="I4" s="459"/>
      <c r="J4" s="459"/>
      <c r="K4" s="459"/>
      <c r="L4" s="459"/>
      <c r="M4" s="459"/>
      <c r="N4" s="459"/>
      <c r="O4" s="452"/>
      <c r="P4" s="452"/>
      <c r="Q4" s="452"/>
      <c r="R4" s="452"/>
      <c r="S4" s="452"/>
      <c r="T4" s="452"/>
      <c r="U4" s="459"/>
    </row>
    <row r="5" spans="1:52" ht="15" customHeight="1" x14ac:dyDescent="0.25">
      <c r="A5" s="460"/>
      <c r="B5" s="460"/>
      <c r="C5" s="460"/>
      <c r="D5" s="460"/>
      <c r="E5" s="460"/>
      <c r="F5" s="460"/>
      <c r="G5" s="459"/>
      <c r="H5" s="459"/>
      <c r="I5" s="459"/>
      <c r="J5" s="459"/>
      <c r="K5" s="459"/>
      <c r="L5" s="459"/>
      <c r="M5" s="459"/>
      <c r="N5" s="459"/>
      <c r="O5" s="452"/>
      <c r="P5" s="452"/>
      <c r="Q5" s="452"/>
      <c r="R5" s="452"/>
      <c r="S5" s="452"/>
      <c r="T5" s="452"/>
      <c r="U5" s="459"/>
    </row>
    <row r="6" spans="1:52" ht="14.25" customHeight="1" x14ac:dyDescent="0.25">
      <c r="A6" s="1000" t="s">
        <v>13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458"/>
    </row>
    <row r="7" spans="1:52" ht="14.25" customHeight="1" x14ac:dyDescent="0.25">
      <c r="A7" s="1000" t="s">
        <v>331</v>
      </c>
      <c r="B7" s="1000" t="s">
        <v>451</v>
      </c>
      <c r="C7" s="1000" t="s">
        <v>1370</v>
      </c>
      <c r="D7" s="1010" t="s">
        <v>309</v>
      </c>
      <c r="E7" s="1000" t="s">
        <v>1371</v>
      </c>
      <c r="F7" s="1010" t="s">
        <v>309</v>
      </c>
      <c r="G7" s="1000" t="s">
        <v>1372</v>
      </c>
      <c r="H7" s="1000"/>
      <c r="I7" s="1000"/>
      <c r="J7" s="1000"/>
      <c r="K7" s="1000"/>
      <c r="L7" s="1000"/>
      <c r="M7" s="1000"/>
      <c r="N7" s="1000"/>
      <c r="O7" s="1000"/>
      <c r="P7" s="1000"/>
      <c r="Q7" s="1000"/>
      <c r="R7" s="1000"/>
      <c r="S7" s="1000"/>
      <c r="T7" s="1000"/>
      <c r="U7" s="1000"/>
      <c r="V7" s="458"/>
    </row>
    <row r="8" spans="1:52" ht="41.25" customHeight="1" x14ac:dyDescent="0.25">
      <c r="A8" s="1000"/>
      <c r="B8" s="1000"/>
      <c r="C8" s="1000"/>
      <c r="D8" s="1010"/>
      <c r="E8" s="1000"/>
      <c r="F8" s="1010"/>
      <c r="G8" s="1000" t="s">
        <v>1373</v>
      </c>
      <c r="H8" s="1000"/>
      <c r="I8" s="1000" t="s">
        <v>1374</v>
      </c>
      <c r="J8" s="1000"/>
      <c r="K8" s="1000" t="s">
        <v>1375</v>
      </c>
      <c r="L8" s="1000"/>
      <c r="M8" s="1000" t="s">
        <v>1376</v>
      </c>
      <c r="N8" s="1000"/>
      <c r="O8" s="1000" t="s">
        <v>1377</v>
      </c>
      <c r="P8" s="1000"/>
      <c r="Q8" s="217" t="s">
        <v>1378</v>
      </c>
      <c r="R8" s="217" t="s">
        <v>1379</v>
      </c>
      <c r="S8" s="217" t="s">
        <v>1380</v>
      </c>
      <c r="T8" s="217" t="s">
        <v>1381</v>
      </c>
      <c r="U8" s="217" t="s">
        <v>1384</v>
      </c>
      <c r="V8" s="458" t="s">
        <v>1385</v>
      </c>
      <c r="X8" s="461"/>
      <c r="Y8" s="462" t="s">
        <v>975</v>
      </c>
      <c r="Z8" s="462" t="s">
        <v>976</v>
      </c>
      <c r="AA8" s="402" t="s">
        <v>1250</v>
      </c>
      <c r="AB8" s="402" t="s">
        <v>1251</v>
      </c>
      <c r="AC8" s="402" t="s">
        <v>1252</v>
      </c>
      <c r="AD8" s="402" t="s">
        <v>1253</v>
      </c>
      <c r="AE8" s="402" t="s">
        <v>774</v>
      </c>
      <c r="AF8" s="402" t="s">
        <v>775</v>
      </c>
      <c r="AG8" s="402" t="s">
        <v>776</v>
      </c>
      <c r="AH8" s="402" t="s">
        <v>777</v>
      </c>
      <c r="AI8" s="402" t="s">
        <v>778</v>
      </c>
      <c r="AJ8" s="402" t="s">
        <v>779</v>
      </c>
      <c r="AK8" s="402" t="s">
        <v>780</v>
      </c>
      <c r="AL8" s="402" t="s">
        <v>781</v>
      </c>
      <c r="AM8" s="402" t="s">
        <v>782</v>
      </c>
      <c r="AN8" s="402" t="s">
        <v>783</v>
      </c>
      <c r="AO8" s="402" t="s">
        <v>784</v>
      </c>
      <c r="AP8" s="402" t="s">
        <v>785</v>
      </c>
      <c r="AQ8" s="402" t="s">
        <v>786</v>
      </c>
      <c r="AR8" s="402" t="s">
        <v>787</v>
      </c>
      <c r="AS8" s="402" t="s">
        <v>788</v>
      </c>
      <c r="AT8" s="402" t="s">
        <v>789</v>
      </c>
      <c r="AU8" s="402" t="s">
        <v>790</v>
      </c>
      <c r="AV8" s="402" t="s">
        <v>791</v>
      </c>
      <c r="AW8" s="402" t="s">
        <v>792</v>
      </c>
      <c r="AX8" s="402" t="s">
        <v>793</v>
      </c>
      <c r="AY8" s="402" t="s">
        <v>1256</v>
      </c>
      <c r="AZ8" s="402" t="s">
        <v>1257</v>
      </c>
    </row>
    <row r="9" spans="1:52" ht="14.25" customHeight="1" x14ac:dyDescent="0.25">
      <c r="A9" s="1000" t="s">
        <v>978</v>
      </c>
      <c r="B9" s="1000"/>
      <c r="C9" s="1000"/>
      <c r="D9" s="1000"/>
      <c r="E9" s="1000"/>
      <c r="F9" s="1000"/>
      <c r="G9" s="1000"/>
      <c r="H9" s="1000"/>
      <c r="I9" s="1000"/>
      <c r="J9" s="1000"/>
      <c r="K9" s="1000"/>
      <c r="L9" s="1000"/>
      <c r="M9" s="1000"/>
      <c r="N9" s="1000"/>
      <c r="O9" s="1000"/>
      <c r="P9" s="1000"/>
      <c r="Q9" s="1000"/>
      <c r="R9" s="1000"/>
      <c r="S9" s="1000"/>
      <c r="T9" s="1000"/>
      <c r="U9" s="1000"/>
      <c r="V9" s="458"/>
      <c r="X9" s="461"/>
      <c r="Y9" s="462"/>
      <c r="Z9" s="46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  <c r="AM9" s="402"/>
      <c r="AN9" s="402"/>
      <c r="AO9" s="402"/>
      <c r="AP9" s="402"/>
      <c r="AQ9" s="402"/>
      <c r="AR9" s="402"/>
      <c r="AS9" s="402"/>
      <c r="AT9" s="402"/>
      <c r="AU9" s="402"/>
      <c r="AV9" s="402"/>
      <c r="AW9" s="402"/>
      <c r="AX9" s="402"/>
      <c r="AY9" s="402"/>
      <c r="AZ9" s="402"/>
    </row>
    <row r="10" spans="1:52" ht="14.85" customHeight="1" x14ac:dyDescent="0.25">
      <c r="A10" s="432">
        <f t="shared" ref="A10:A19" si="0">IF(AND($C$4&lt;=AA10,$C$4&gt;=AB10,$F$4&gt;=AC10,$F$4&lt;=AD10),AE10+AF10*$C$4+AG10*$F$4+AH10*$C$4*$C$4+AI10*$C$4*$F$4+AJ10*$F$4*$F$4+AK10*$C$4*$C$4*$C$4+AL10*$F$4*$C$4*$C$4+AM10*$C$4*$F$4*$F$4+AN10*$F$4*$F$4*$F$4,0)/1000</f>
        <v>1.1590485180599996</v>
      </c>
      <c r="B10" s="432">
        <f t="shared" ref="B10:B19" si="1">IF(AND($C$4&lt;=AA10,$C$4&gt;=AB10,$F$4&gt;=AC10,$F$4&lt;=AD10),AO10+AP10*$C$4+AQ10*$F$4+AR10*$C$4*$C$4+AS10*$C$4*$F$4+AT10*$F$4*$F$4+AU10*$C$4*$C$4*$C$4+AV10*$F$4*$C$4*$C$4+AW10*$C$4*$F$4*$F$4+AX10*$F$4*$F$4*$F$4,0)/1000</f>
        <v>0.69235636763750008</v>
      </c>
      <c r="C10" s="463" t="s">
        <v>1420</v>
      </c>
      <c r="D10" s="464">
        <v>170437</v>
      </c>
      <c r="E10" s="463" t="s">
        <v>1421</v>
      </c>
      <c r="F10" s="336">
        <v>176687</v>
      </c>
      <c r="G10" s="332" t="s">
        <v>458</v>
      </c>
      <c r="H10" s="333">
        <v>33200</v>
      </c>
      <c r="I10" s="332" t="s">
        <v>459</v>
      </c>
      <c r="J10" s="333">
        <v>33200</v>
      </c>
      <c r="K10" s="463" t="s">
        <v>460</v>
      </c>
      <c r="L10" s="333">
        <v>12900</v>
      </c>
      <c r="M10" s="463" t="s">
        <v>461</v>
      </c>
      <c r="N10" s="333">
        <v>10100</v>
      </c>
      <c r="O10" s="463" t="s">
        <v>462</v>
      </c>
      <c r="P10" s="334">
        <v>2200</v>
      </c>
      <c r="Q10" s="333">
        <v>10600</v>
      </c>
      <c r="R10" s="333">
        <v>12400</v>
      </c>
      <c r="S10" s="333">
        <v>5400</v>
      </c>
      <c r="T10" s="333">
        <v>2800</v>
      </c>
      <c r="U10" s="333">
        <v>4900</v>
      </c>
      <c r="V10" s="465"/>
      <c r="X10" s="462" t="s">
        <v>1420</v>
      </c>
      <c r="Y10" s="461"/>
      <c r="AA10" s="466">
        <v>10</v>
      </c>
      <c r="AB10" s="466">
        <v>-20</v>
      </c>
      <c r="AC10" s="466">
        <v>35</v>
      </c>
      <c r="AD10" s="466">
        <v>53</v>
      </c>
      <c r="AE10" s="467">
        <v>3542.721</v>
      </c>
      <c r="AF10" s="468">
        <v>137.203</v>
      </c>
      <c r="AG10" s="467">
        <v>-40.060270000000003</v>
      </c>
      <c r="AH10" s="468">
        <v>1.996961</v>
      </c>
      <c r="AI10" s="468">
        <v>-1.583342</v>
      </c>
      <c r="AJ10" s="468">
        <v>7.0121910000000001E-3</v>
      </c>
      <c r="AK10" s="468">
        <v>7.8384790000000006E-3</v>
      </c>
      <c r="AL10" s="468">
        <v>-2.313488E-2</v>
      </c>
      <c r="AM10" s="468">
        <v>1.02268E-3</v>
      </c>
      <c r="AN10" s="468">
        <v>-2.9358679999999999E-5</v>
      </c>
      <c r="AO10" s="468">
        <v>371.83300000000003</v>
      </c>
      <c r="AP10" s="468">
        <v>-4.1993790000000004</v>
      </c>
      <c r="AQ10" s="468">
        <v>11.03745</v>
      </c>
      <c r="AR10" s="468">
        <v>-0.18875549999999999</v>
      </c>
      <c r="AS10" s="468">
        <v>0.26035720000000001</v>
      </c>
      <c r="AT10" s="468">
        <v>-2.640464E-2</v>
      </c>
      <c r="AU10" s="468">
        <v>-9.0949539999999999E-4</v>
      </c>
      <c r="AV10" s="468">
        <v>1.5496450000000001E-3</v>
      </c>
      <c r="AW10" s="468">
        <v>1.1308710000000001E-3</v>
      </c>
      <c r="AX10" s="468">
        <v>-1.4960489999999999E-4</v>
      </c>
      <c r="AY10" s="461">
        <v>1</v>
      </c>
      <c r="AZ10" s="461"/>
    </row>
    <row r="11" spans="1:52" x14ac:dyDescent="0.25">
      <c r="A11" s="432">
        <f t="shared" si="0"/>
        <v>1.4533112655749993</v>
      </c>
      <c r="B11" s="432">
        <f t="shared" si="1"/>
        <v>0.84445175379999993</v>
      </c>
      <c r="C11" s="463" t="s">
        <v>1422</v>
      </c>
      <c r="D11" s="464">
        <v>173138</v>
      </c>
      <c r="E11" s="463" t="s">
        <v>1423</v>
      </c>
      <c r="F11" s="336">
        <v>179388</v>
      </c>
      <c r="G11" s="332" t="s">
        <v>458</v>
      </c>
      <c r="H11" s="333">
        <v>33200</v>
      </c>
      <c r="I11" s="332" t="s">
        <v>459</v>
      </c>
      <c r="J11" s="333">
        <v>33200</v>
      </c>
      <c r="K11" s="463" t="s">
        <v>460</v>
      </c>
      <c r="L11" s="333">
        <v>12900</v>
      </c>
      <c r="M11" s="463" t="s">
        <v>467</v>
      </c>
      <c r="N11" s="334">
        <v>10400</v>
      </c>
      <c r="O11" s="463" t="s">
        <v>462</v>
      </c>
      <c r="P11" s="334">
        <v>2200</v>
      </c>
      <c r="Q11" s="333">
        <v>10600</v>
      </c>
      <c r="R11" s="333">
        <v>12400</v>
      </c>
      <c r="S11" s="333">
        <v>5400</v>
      </c>
      <c r="T11" s="333">
        <v>2800</v>
      </c>
      <c r="U11" s="333">
        <v>4900</v>
      </c>
      <c r="V11" s="465"/>
      <c r="X11" s="462" t="s">
        <v>1422</v>
      </c>
      <c r="Y11" s="461"/>
      <c r="AA11" s="466">
        <v>10</v>
      </c>
      <c r="AB11" s="466">
        <v>-20</v>
      </c>
      <c r="AC11" s="466">
        <v>35</v>
      </c>
      <c r="AD11" s="466">
        <v>53</v>
      </c>
      <c r="AE11" s="468">
        <v>4238.6719999999996</v>
      </c>
      <c r="AF11" s="468">
        <v>165.09059999999999</v>
      </c>
      <c r="AG11" s="468">
        <v>-42.332039999999999</v>
      </c>
      <c r="AH11" s="468">
        <v>2.4322650000000001</v>
      </c>
      <c r="AI11" s="468">
        <v>-1.7751440000000001</v>
      </c>
      <c r="AJ11" s="468">
        <v>-8.9560029999999999E-2</v>
      </c>
      <c r="AK11" s="468">
        <v>9.5793379999999997E-3</v>
      </c>
      <c r="AL11" s="468">
        <v>-2.7701380000000001E-2</v>
      </c>
      <c r="AM11" s="468">
        <v>-4.8548290000000001E-4</v>
      </c>
      <c r="AN11" s="468">
        <v>3.7541119999999999E-4</v>
      </c>
      <c r="AO11" s="468">
        <v>437.30090000000001</v>
      </c>
      <c r="AP11" s="468">
        <v>-3.9838279999999999</v>
      </c>
      <c r="AQ11" s="468">
        <v>15.314439999999999</v>
      </c>
      <c r="AR11" s="468">
        <v>-0.20372170000000001</v>
      </c>
      <c r="AS11" s="468">
        <v>0.34606789999999998</v>
      </c>
      <c r="AT11" s="468">
        <v>-7.6270530000000003E-2</v>
      </c>
      <c r="AU11" s="468">
        <v>-1.0417E-3</v>
      </c>
      <c r="AV11" s="468">
        <v>2.0411969999999998E-3</v>
      </c>
      <c r="AW11" s="468">
        <v>7.4504140000000003E-4</v>
      </c>
      <c r="AX11" s="468">
        <v>1.4895279999999999E-4</v>
      </c>
      <c r="AY11" s="461">
        <v>1</v>
      </c>
      <c r="AZ11" s="461"/>
    </row>
    <row r="12" spans="1:52" x14ac:dyDescent="0.25">
      <c r="A12" s="432">
        <f t="shared" si="0"/>
        <v>1.8267461051249987</v>
      </c>
      <c r="B12" s="432">
        <f t="shared" si="1"/>
        <v>0.98983852999999999</v>
      </c>
      <c r="C12" s="463" t="s">
        <v>1424</v>
      </c>
      <c r="D12" s="464">
        <v>176488</v>
      </c>
      <c r="E12" s="463" t="s">
        <v>1425</v>
      </c>
      <c r="F12" s="336">
        <v>182738</v>
      </c>
      <c r="G12" s="332" t="s">
        <v>458</v>
      </c>
      <c r="H12" s="333">
        <v>33200</v>
      </c>
      <c r="I12" s="332" t="s">
        <v>459</v>
      </c>
      <c r="J12" s="333">
        <v>33200</v>
      </c>
      <c r="K12" s="463" t="s">
        <v>460</v>
      </c>
      <c r="L12" s="333">
        <v>12900</v>
      </c>
      <c r="M12" s="463" t="s">
        <v>467</v>
      </c>
      <c r="N12" s="334">
        <v>10400</v>
      </c>
      <c r="O12" s="463" t="s">
        <v>462</v>
      </c>
      <c r="P12" s="334">
        <v>2200</v>
      </c>
      <c r="Q12" s="333">
        <v>10600</v>
      </c>
      <c r="R12" s="333">
        <v>12400</v>
      </c>
      <c r="S12" s="333">
        <v>5400</v>
      </c>
      <c r="T12" s="333">
        <v>2800</v>
      </c>
      <c r="U12" s="333">
        <v>4900</v>
      </c>
      <c r="V12" s="465"/>
      <c r="X12" s="462" t="s">
        <v>1424</v>
      </c>
      <c r="Y12" s="461"/>
      <c r="AA12" s="466">
        <v>10</v>
      </c>
      <c r="AB12" s="466">
        <v>-20</v>
      </c>
      <c r="AC12" s="466">
        <v>35</v>
      </c>
      <c r="AD12" s="466">
        <v>53</v>
      </c>
      <c r="AE12" s="468">
        <v>5928.2089999999998</v>
      </c>
      <c r="AF12" s="468">
        <v>229.4367</v>
      </c>
      <c r="AG12" s="468">
        <v>-74.775180000000006</v>
      </c>
      <c r="AH12" s="468">
        <v>3.1449940000000001</v>
      </c>
      <c r="AI12" s="468">
        <v>-2.7376369999999999</v>
      </c>
      <c r="AJ12" s="468">
        <v>0.1817336</v>
      </c>
      <c r="AK12" s="468">
        <v>9.9950100000000004E-3</v>
      </c>
      <c r="AL12" s="468">
        <v>-3.7114330000000001E-2</v>
      </c>
      <c r="AM12" s="468">
        <v>3.31621E-3</v>
      </c>
      <c r="AN12" s="468">
        <v>-1.2345310000000001E-3</v>
      </c>
      <c r="AO12" s="468">
        <v>841.44579999999996</v>
      </c>
      <c r="AP12" s="468">
        <v>7.353472</v>
      </c>
      <c r="AQ12" s="468">
        <v>-4.3996459999999997</v>
      </c>
      <c r="AR12" s="468">
        <v>-2.1289530000000001E-2</v>
      </c>
      <c r="AS12" s="468">
        <v>-0.1029587</v>
      </c>
      <c r="AT12" s="468">
        <v>0.42005999999999999</v>
      </c>
      <c r="AU12" s="468">
        <v>8.0714350000000003E-4</v>
      </c>
      <c r="AV12" s="468">
        <v>-2.5964880000000001E-3</v>
      </c>
      <c r="AW12" s="468">
        <v>6.9641729999999997E-3</v>
      </c>
      <c r="AX12" s="468">
        <v>-3.5269860000000002E-3</v>
      </c>
      <c r="AY12" s="461">
        <v>1</v>
      </c>
      <c r="AZ12" s="461"/>
    </row>
    <row r="13" spans="1:52" x14ac:dyDescent="0.25">
      <c r="A13" s="432">
        <f t="shared" si="0"/>
        <v>2.069723871825</v>
      </c>
      <c r="B13" s="432">
        <f t="shared" si="1"/>
        <v>1.1219902052125001</v>
      </c>
      <c r="C13" s="463" t="s">
        <v>1426</v>
      </c>
      <c r="D13" s="464">
        <v>173564</v>
      </c>
      <c r="E13" s="463" t="s">
        <v>1427</v>
      </c>
      <c r="F13" s="336">
        <v>179814</v>
      </c>
      <c r="G13" s="332" t="s">
        <v>458</v>
      </c>
      <c r="H13" s="333">
        <v>33200</v>
      </c>
      <c r="I13" s="332" t="s">
        <v>459</v>
      </c>
      <c r="J13" s="333">
        <v>33200</v>
      </c>
      <c r="K13" s="463" t="s">
        <v>460</v>
      </c>
      <c r="L13" s="333">
        <v>12900</v>
      </c>
      <c r="M13" s="463" t="s">
        <v>467</v>
      </c>
      <c r="N13" s="334">
        <v>10400</v>
      </c>
      <c r="O13" s="463" t="s">
        <v>462</v>
      </c>
      <c r="P13" s="334">
        <v>2200</v>
      </c>
      <c r="Q13" s="333">
        <v>10600</v>
      </c>
      <c r="R13" s="333">
        <v>12400</v>
      </c>
      <c r="S13" s="333">
        <v>5400</v>
      </c>
      <c r="T13" s="333">
        <v>2800</v>
      </c>
      <c r="U13" s="333">
        <v>4900</v>
      </c>
      <c r="V13" s="465"/>
      <c r="X13" s="462" t="s">
        <v>1426</v>
      </c>
      <c r="Y13" s="461"/>
      <c r="AA13" s="466">
        <v>10</v>
      </c>
      <c r="AB13" s="466">
        <v>-20</v>
      </c>
      <c r="AC13" s="466">
        <v>35</v>
      </c>
      <c r="AD13" s="466">
        <v>53</v>
      </c>
      <c r="AE13" s="468">
        <v>6094.473</v>
      </c>
      <c r="AF13" s="468">
        <v>230.68459999999999</v>
      </c>
      <c r="AG13" s="468">
        <v>-62.461939999999998</v>
      </c>
      <c r="AH13" s="468">
        <v>3.3326099999999999</v>
      </c>
      <c r="AI13" s="468">
        <v>-2.477986</v>
      </c>
      <c r="AJ13" s="468">
        <v>-0.1157342</v>
      </c>
      <c r="AK13" s="468">
        <v>1.323385E-2</v>
      </c>
      <c r="AL13" s="468">
        <v>-3.8338469999999999E-2</v>
      </c>
      <c r="AM13" s="468">
        <v>-5.0124049999999997E-4</v>
      </c>
      <c r="AN13" s="468">
        <v>5.9805839999999997E-4</v>
      </c>
      <c r="AO13" s="468">
        <v>689.64189999999996</v>
      </c>
      <c r="AP13" s="468">
        <v>11.27805</v>
      </c>
      <c r="AQ13" s="468">
        <v>13.723190000000001</v>
      </c>
      <c r="AR13" s="468">
        <v>0.20028109999999999</v>
      </c>
      <c r="AS13" s="468">
        <v>-9.962936E-2</v>
      </c>
      <c r="AT13" s="468">
        <v>3.4572360000000003E-2</v>
      </c>
      <c r="AU13" s="468">
        <v>2.9933300000000002E-3</v>
      </c>
      <c r="AV13" s="468">
        <v>-4.6745689999999999E-3</v>
      </c>
      <c r="AW13" s="468">
        <v>6.0331109999999999E-3</v>
      </c>
      <c r="AX13" s="468">
        <v>-6.7035070000000003E-4</v>
      </c>
      <c r="AY13" s="461">
        <v>1</v>
      </c>
      <c r="AZ13" s="461"/>
    </row>
    <row r="14" spans="1:52" x14ac:dyDescent="0.25">
      <c r="A14" s="432">
        <f t="shared" si="0"/>
        <v>2.069723871825</v>
      </c>
      <c r="B14" s="432">
        <f t="shared" si="1"/>
        <v>1.1219902052125001</v>
      </c>
      <c r="C14" s="463" t="s">
        <v>464</v>
      </c>
      <c r="D14" s="464">
        <v>182437</v>
      </c>
      <c r="E14" s="463" t="s">
        <v>1428</v>
      </c>
      <c r="F14" s="336">
        <v>188687</v>
      </c>
      <c r="G14" s="332" t="s">
        <v>458</v>
      </c>
      <c r="H14" s="333">
        <v>33200</v>
      </c>
      <c r="I14" s="332" t="s">
        <v>459</v>
      </c>
      <c r="J14" s="333">
        <v>33200</v>
      </c>
      <c r="K14" s="463" t="s">
        <v>460</v>
      </c>
      <c r="L14" s="333">
        <v>12900</v>
      </c>
      <c r="M14" s="463" t="s">
        <v>467</v>
      </c>
      <c r="N14" s="334">
        <v>10400</v>
      </c>
      <c r="O14" s="463" t="s">
        <v>462</v>
      </c>
      <c r="P14" s="334">
        <v>2200</v>
      </c>
      <c r="Q14" s="333">
        <v>10600</v>
      </c>
      <c r="R14" s="333">
        <v>12400</v>
      </c>
      <c r="S14" s="333">
        <v>5400</v>
      </c>
      <c r="T14" s="333">
        <v>2800</v>
      </c>
      <c r="U14" s="333">
        <v>4900</v>
      </c>
      <c r="V14" s="465"/>
      <c r="X14" s="462" t="s">
        <v>464</v>
      </c>
      <c r="Y14" s="461"/>
      <c r="AA14" s="466">
        <v>10</v>
      </c>
      <c r="AB14" s="466">
        <v>-20</v>
      </c>
      <c r="AC14" s="466">
        <v>35</v>
      </c>
      <c r="AD14" s="466">
        <v>53</v>
      </c>
      <c r="AE14" s="468">
        <v>6094.473</v>
      </c>
      <c r="AF14" s="468">
        <v>230.68459999999999</v>
      </c>
      <c r="AG14" s="468">
        <v>-62.461939999999998</v>
      </c>
      <c r="AH14" s="468">
        <v>3.3326099999999999</v>
      </c>
      <c r="AI14" s="468">
        <v>-2.477986</v>
      </c>
      <c r="AJ14" s="468">
        <v>-0.1157342</v>
      </c>
      <c r="AK14" s="468">
        <v>1.323385E-2</v>
      </c>
      <c r="AL14" s="468">
        <v>-3.8338469999999999E-2</v>
      </c>
      <c r="AM14" s="468">
        <v>-5.0124049999999997E-4</v>
      </c>
      <c r="AN14" s="468">
        <v>5.9805839999999997E-4</v>
      </c>
      <c r="AO14" s="468">
        <v>689.64189999999996</v>
      </c>
      <c r="AP14" s="468">
        <v>11.27805</v>
      </c>
      <c r="AQ14" s="468">
        <v>13.723190000000001</v>
      </c>
      <c r="AR14" s="468">
        <v>0.20028109999999999</v>
      </c>
      <c r="AS14" s="468">
        <v>-9.962936E-2</v>
      </c>
      <c r="AT14" s="468">
        <v>3.4572360000000003E-2</v>
      </c>
      <c r="AU14" s="468">
        <v>2.9933300000000002E-3</v>
      </c>
      <c r="AV14" s="468">
        <v>-4.6745689999999999E-3</v>
      </c>
      <c r="AW14" s="468">
        <v>6.0331109999999999E-3</v>
      </c>
      <c r="AX14" s="468">
        <v>-6.7035070000000003E-4</v>
      </c>
      <c r="AY14" s="461">
        <v>1</v>
      </c>
      <c r="AZ14" s="461"/>
    </row>
    <row r="15" spans="1:52" x14ac:dyDescent="0.25">
      <c r="A15" s="432">
        <f t="shared" si="0"/>
        <v>2.69936312425</v>
      </c>
      <c r="B15" s="432">
        <f t="shared" si="1"/>
        <v>1.1954660028749999</v>
      </c>
      <c r="C15" s="463" t="s">
        <v>466</v>
      </c>
      <c r="D15" s="464">
        <v>177626</v>
      </c>
      <c r="E15" s="463" t="s">
        <v>1429</v>
      </c>
      <c r="F15" s="336">
        <v>183876</v>
      </c>
      <c r="G15" s="332" t="s">
        <v>458</v>
      </c>
      <c r="H15" s="333">
        <v>33200</v>
      </c>
      <c r="I15" s="332" t="s">
        <v>459</v>
      </c>
      <c r="J15" s="333">
        <v>33200</v>
      </c>
      <c r="K15" s="463" t="s">
        <v>460</v>
      </c>
      <c r="L15" s="333">
        <v>12900</v>
      </c>
      <c r="M15" s="463" t="s">
        <v>467</v>
      </c>
      <c r="N15" s="334">
        <v>10400</v>
      </c>
      <c r="O15" s="463" t="s">
        <v>462</v>
      </c>
      <c r="P15" s="334">
        <v>2200</v>
      </c>
      <c r="Q15" s="333">
        <v>10600</v>
      </c>
      <c r="R15" s="333">
        <v>12400</v>
      </c>
      <c r="S15" s="333">
        <v>5400</v>
      </c>
      <c r="T15" s="333">
        <v>2800</v>
      </c>
      <c r="U15" s="333">
        <v>4900</v>
      </c>
      <c r="V15" s="465"/>
      <c r="X15" s="462" t="s">
        <v>466</v>
      </c>
      <c r="Y15" s="461"/>
      <c r="AA15" s="466">
        <v>10</v>
      </c>
      <c r="AB15" s="466">
        <v>-20</v>
      </c>
      <c r="AC15" s="466">
        <v>35</v>
      </c>
      <c r="AD15" s="466">
        <v>53</v>
      </c>
      <c r="AE15" s="468">
        <v>7322.4269999999997</v>
      </c>
      <c r="AF15" s="468">
        <v>278.87479999999999</v>
      </c>
      <c r="AG15" s="468">
        <v>-47.529470000000003</v>
      </c>
      <c r="AH15" s="468">
        <v>4.1027459999999998</v>
      </c>
      <c r="AI15" s="468">
        <v>-2.3516330000000001</v>
      </c>
      <c r="AJ15" s="468">
        <v>-0.726244</v>
      </c>
      <c r="AK15" s="468">
        <v>1.7418599999999999E-2</v>
      </c>
      <c r="AL15" s="468">
        <v>-4.7406869999999997E-2</v>
      </c>
      <c r="AM15" s="468">
        <v>-8.9321339999999996E-3</v>
      </c>
      <c r="AN15" s="468">
        <v>3.9124140000000003E-3</v>
      </c>
      <c r="AO15" s="468">
        <v>1000</v>
      </c>
      <c r="AP15" s="468">
        <v>25.237839999999998</v>
      </c>
      <c r="AQ15" s="468">
        <v>-2.528429</v>
      </c>
      <c r="AR15" s="468">
        <v>0.19721069999999999</v>
      </c>
      <c r="AS15" s="468">
        <v>-0.51121039999999995</v>
      </c>
      <c r="AT15" s="468">
        <v>0.43253920000000001</v>
      </c>
      <c r="AU15" s="468">
        <v>1.466394E-3</v>
      </c>
      <c r="AV15" s="468">
        <v>-5.0976270000000004E-3</v>
      </c>
      <c r="AW15" s="468">
        <v>1.180345E-2</v>
      </c>
      <c r="AX15" s="468">
        <v>-3.2988570000000001E-3</v>
      </c>
      <c r="AY15" s="461">
        <v>1</v>
      </c>
      <c r="AZ15" s="461"/>
    </row>
    <row r="16" spans="1:52" x14ac:dyDescent="0.25">
      <c r="A16" s="432">
        <f t="shared" si="0"/>
        <v>2.69936312425</v>
      </c>
      <c r="B16" s="432">
        <f t="shared" si="1"/>
        <v>1.594986002875</v>
      </c>
      <c r="C16" s="463" t="s">
        <v>1430</v>
      </c>
      <c r="D16" s="343" t="s">
        <v>312</v>
      </c>
      <c r="E16" s="463" t="s">
        <v>1431</v>
      </c>
      <c r="F16" s="343" t="s">
        <v>312</v>
      </c>
      <c r="G16" s="332" t="s">
        <v>458</v>
      </c>
      <c r="H16" s="333">
        <v>33200</v>
      </c>
      <c r="I16" s="332" t="s">
        <v>459</v>
      </c>
      <c r="J16" s="333">
        <v>33200</v>
      </c>
      <c r="K16" s="463" t="s">
        <v>460</v>
      </c>
      <c r="L16" s="333">
        <v>12900</v>
      </c>
      <c r="M16" s="463" t="s">
        <v>467</v>
      </c>
      <c r="N16" s="334">
        <v>10400</v>
      </c>
      <c r="O16" s="463" t="s">
        <v>462</v>
      </c>
      <c r="P16" s="334">
        <v>2200</v>
      </c>
      <c r="Q16" s="333">
        <v>10600</v>
      </c>
      <c r="R16" s="333">
        <v>12400</v>
      </c>
      <c r="S16" s="333">
        <v>5400</v>
      </c>
      <c r="T16" s="333">
        <v>2800</v>
      </c>
      <c r="U16" s="333">
        <v>4900</v>
      </c>
      <c r="V16" s="465"/>
      <c r="X16" s="462" t="s">
        <v>1430</v>
      </c>
      <c r="Y16" s="461"/>
      <c r="AA16" s="466">
        <v>10</v>
      </c>
      <c r="AB16" s="466">
        <v>-20</v>
      </c>
      <c r="AC16" s="466">
        <v>35</v>
      </c>
      <c r="AD16" s="466">
        <v>53</v>
      </c>
      <c r="AE16" s="468">
        <v>7322.4269999999997</v>
      </c>
      <c r="AF16" s="468">
        <v>278.87479999999999</v>
      </c>
      <c r="AG16" s="468">
        <v>-47.529470000000003</v>
      </c>
      <c r="AH16" s="468">
        <v>4.1027459999999998</v>
      </c>
      <c r="AI16" s="468">
        <v>-2.3516330000000001</v>
      </c>
      <c r="AJ16" s="468">
        <v>-0.726244</v>
      </c>
      <c r="AK16" s="468">
        <v>1.7418599999999999E-2</v>
      </c>
      <c r="AL16" s="468">
        <v>-4.7406869999999997E-2</v>
      </c>
      <c r="AM16" s="468">
        <v>-8.9321339999999996E-3</v>
      </c>
      <c r="AN16" s="468">
        <v>3.9124140000000003E-3</v>
      </c>
      <c r="AO16" s="468">
        <v>1399.52</v>
      </c>
      <c r="AP16" s="468">
        <v>25.237839999999998</v>
      </c>
      <c r="AQ16" s="468">
        <v>-2.528429</v>
      </c>
      <c r="AR16" s="468">
        <v>0.19721069999999999</v>
      </c>
      <c r="AS16" s="468">
        <v>-0.51121039999999995</v>
      </c>
      <c r="AT16" s="468">
        <v>0.43253920000000001</v>
      </c>
      <c r="AU16" s="468">
        <v>1.466394E-3</v>
      </c>
      <c r="AV16" s="468">
        <v>-5.0976270000000004E-3</v>
      </c>
      <c r="AW16" s="468">
        <v>1.180345E-2</v>
      </c>
      <c r="AX16" s="468">
        <v>-3.2988570000000001E-3</v>
      </c>
      <c r="AY16" s="461">
        <v>1</v>
      </c>
      <c r="AZ16" s="461"/>
    </row>
    <row r="17" spans="1:52" ht="14.85" customHeight="1" x14ac:dyDescent="0.25">
      <c r="A17" s="432">
        <f t="shared" si="0"/>
        <v>2.9412136966250015</v>
      </c>
      <c r="B17" s="432">
        <f t="shared" si="1"/>
        <v>1.5048817392500005</v>
      </c>
      <c r="C17" s="463" t="s">
        <v>1432</v>
      </c>
      <c r="D17" s="343" t="s">
        <v>312</v>
      </c>
      <c r="E17" s="463" t="s">
        <v>1433</v>
      </c>
      <c r="F17" s="343" t="s">
        <v>312</v>
      </c>
      <c r="G17" s="332" t="s">
        <v>458</v>
      </c>
      <c r="H17" s="333">
        <v>33200</v>
      </c>
      <c r="I17" s="332" t="s">
        <v>459</v>
      </c>
      <c r="J17" s="333">
        <v>33200</v>
      </c>
      <c r="K17" s="463" t="s">
        <v>460</v>
      </c>
      <c r="L17" s="333">
        <v>12900</v>
      </c>
      <c r="M17" s="463" t="s">
        <v>467</v>
      </c>
      <c r="N17" s="334">
        <v>10400</v>
      </c>
      <c r="O17" s="463" t="s">
        <v>462</v>
      </c>
      <c r="P17" s="334">
        <v>2200</v>
      </c>
      <c r="Q17" s="333">
        <v>10600</v>
      </c>
      <c r="R17" s="333">
        <v>12400</v>
      </c>
      <c r="S17" s="333">
        <v>5400</v>
      </c>
      <c r="T17" s="333">
        <v>2800</v>
      </c>
      <c r="U17" s="333">
        <v>4900</v>
      </c>
      <c r="V17" s="465"/>
      <c r="X17" s="462" t="s">
        <v>1434</v>
      </c>
      <c r="Y17" s="461"/>
      <c r="AA17" s="466">
        <v>10</v>
      </c>
      <c r="AB17" s="466">
        <v>-20</v>
      </c>
      <c r="AC17" s="466">
        <v>35</v>
      </c>
      <c r="AD17" s="466">
        <v>53</v>
      </c>
      <c r="AE17" s="467">
        <v>10591.12</v>
      </c>
      <c r="AF17" s="467">
        <v>421.81599999999997</v>
      </c>
      <c r="AG17" s="467">
        <v>-136.0547</v>
      </c>
      <c r="AH17" s="467">
        <v>6.0396850000000004</v>
      </c>
      <c r="AI17" s="467">
        <v>-5.0539750000000003</v>
      </c>
      <c r="AJ17" s="467">
        <v>8.1882280000000002E-2</v>
      </c>
      <c r="AK17" s="467">
        <v>2.3366029999999999E-2</v>
      </c>
      <c r="AL17" s="467">
        <v>-6.897035E-2</v>
      </c>
      <c r="AM17" s="467">
        <v>6.1891259999999997E-3</v>
      </c>
      <c r="AN17" s="467">
        <v>1.1600409999999999E-3</v>
      </c>
      <c r="AO17" s="467">
        <v>566.24530000000004</v>
      </c>
      <c r="AP17" s="467">
        <v>-27.447050000000001</v>
      </c>
      <c r="AQ17" s="467">
        <v>46.802630000000001</v>
      </c>
      <c r="AR17" s="467">
        <v>-0.68661179999999999</v>
      </c>
      <c r="AS17" s="467">
        <v>1.335909</v>
      </c>
      <c r="AT17" s="467">
        <v>-0.51072039999999996</v>
      </c>
      <c r="AU17" s="467">
        <v>-6.8640499999999996E-4</v>
      </c>
      <c r="AV17" s="467">
        <v>2.0862010000000002E-3</v>
      </c>
      <c r="AW17" s="467">
        <v>-2.9136850000000001E-3</v>
      </c>
      <c r="AX17" s="467">
        <v>2.1179720000000001E-3</v>
      </c>
      <c r="AY17" s="461">
        <v>1</v>
      </c>
      <c r="AZ17" s="461"/>
    </row>
    <row r="18" spans="1:52" x14ac:dyDescent="0.25">
      <c r="A18" s="432">
        <f t="shared" si="0"/>
        <v>3.7430284940000007</v>
      </c>
      <c r="B18" s="432">
        <f t="shared" si="1"/>
        <v>1.8502738972499999</v>
      </c>
      <c r="C18" s="463" t="s">
        <v>1435</v>
      </c>
      <c r="D18" s="343" t="s">
        <v>312</v>
      </c>
      <c r="E18" s="463" t="s">
        <v>1436</v>
      </c>
      <c r="F18" s="343" t="s">
        <v>312</v>
      </c>
      <c r="G18" s="332" t="s">
        <v>458</v>
      </c>
      <c r="H18" s="333">
        <v>33200</v>
      </c>
      <c r="I18" s="332" t="s">
        <v>459</v>
      </c>
      <c r="J18" s="333">
        <v>33200</v>
      </c>
      <c r="K18" s="463" t="s">
        <v>460</v>
      </c>
      <c r="L18" s="333">
        <v>12900</v>
      </c>
      <c r="M18" s="463" t="s">
        <v>476</v>
      </c>
      <c r="N18" s="334">
        <v>13000</v>
      </c>
      <c r="O18" s="463" t="s">
        <v>462</v>
      </c>
      <c r="P18" s="334">
        <v>2200</v>
      </c>
      <c r="Q18" s="333">
        <v>10600</v>
      </c>
      <c r="R18" s="333">
        <v>12400</v>
      </c>
      <c r="S18" s="333">
        <v>5400</v>
      </c>
      <c r="T18" s="333">
        <v>2800</v>
      </c>
      <c r="U18" s="333">
        <v>4900</v>
      </c>
      <c r="V18" s="465"/>
      <c r="X18" s="462" t="s">
        <v>472</v>
      </c>
      <c r="Y18" s="461"/>
      <c r="AA18" s="466">
        <v>10</v>
      </c>
      <c r="AB18" s="466">
        <v>-20</v>
      </c>
      <c r="AC18" s="466">
        <v>35</v>
      </c>
      <c r="AD18" s="466">
        <v>53</v>
      </c>
      <c r="AE18" s="230">
        <v>11236.06</v>
      </c>
      <c r="AF18" s="230">
        <v>447.22370000000001</v>
      </c>
      <c r="AG18" s="230">
        <v>-97.105099999999993</v>
      </c>
      <c r="AH18" s="230">
        <v>6.587059</v>
      </c>
      <c r="AI18" s="230">
        <v>-4.3869600000000002</v>
      </c>
      <c r="AJ18" s="230">
        <v>-0.74010969999999998</v>
      </c>
      <c r="AK18" s="230">
        <v>2.6279500000000001E-2</v>
      </c>
      <c r="AL18" s="230">
        <v>-7.4061340000000003E-2</v>
      </c>
      <c r="AM18" s="230">
        <v>-7.0736779999999999E-3</v>
      </c>
      <c r="AN18" s="230">
        <v>4.731224E-3</v>
      </c>
      <c r="AO18" s="231">
        <v>806.22140000000002</v>
      </c>
      <c r="AP18" s="231">
        <v>-15.80453</v>
      </c>
      <c r="AQ18" s="231">
        <v>43.177210000000002</v>
      </c>
      <c r="AR18" s="231">
        <v>-0.55182129999999996</v>
      </c>
      <c r="AS18" s="231">
        <v>1.0879190000000001</v>
      </c>
      <c r="AT18" s="231">
        <v>-0.36836049999999998</v>
      </c>
      <c r="AU18" s="231">
        <v>-1.5202499999999999E-3</v>
      </c>
      <c r="AV18" s="231">
        <v>3.7242199999999999E-3</v>
      </c>
      <c r="AW18" s="231">
        <v>-1.944524E-3</v>
      </c>
      <c r="AX18" s="231">
        <v>1.93199E-3</v>
      </c>
      <c r="AY18" s="461">
        <v>1</v>
      </c>
      <c r="AZ18" s="461"/>
    </row>
    <row r="19" spans="1:52" x14ac:dyDescent="0.25">
      <c r="A19" s="432">
        <f t="shared" si="0"/>
        <v>4.8391799535000013</v>
      </c>
      <c r="B19" s="432">
        <f t="shared" si="1"/>
        <v>2.3856398757499995</v>
      </c>
      <c r="C19" s="463" t="s">
        <v>1437</v>
      </c>
      <c r="D19" s="464">
        <v>226481</v>
      </c>
      <c r="E19" s="463" t="s">
        <v>1438</v>
      </c>
      <c r="F19" s="336">
        <v>232731</v>
      </c>
      <c r="G19" s="332" t="s">
        <v>458</v>
      </c>
      <c r="H19" s="333">
        <v>33200</v>
      </c>
      <c r="I19" s="332" t="s">
        <v>459</v>
      </c>
      <c r="J19" s="333">
        <v>33200</v>
      </c>
      <c r="K19" s="463" t="s">
        <v>460</v>
      </c>
      <c r="L19" s="333">
        <v>12900</v>
      </c>
      <c r="M19" s="463" t="s">
        <v>476</v>
      </c>
      <c r="N19" s="334">
        <v>13000</v>
      </c>
      <c r="O19" s="463" t="s">
        <v>462</v>
      </c>
      <c r="P19" s="334">
        <v>2200</v>
      </c>
      <c r="Q19" s="333">
        <v>10600</v>
      </c>
      <c r="R19" s="333">
        <v>12400</v>
      </c>
      <c r="S19" s="333">
        <v>5400</v>
      </c>
      <c r="T19" s="333">
        <v>2800</v>
      </c>
      <c r="U19" s="333">
        <v>4900</v>
      </c>
      <c r="V19" s="465"/>
      <c r="X19" s="469" t="s">
        <v>475</v>
      </c>
      <c r="Y19" s="461"/>
      <c r="AA19" s="466">
        <v>10</v>
      </c>
      <c r="AB19" s="466">
        <v>-20</v>
      </c>
      <c r="AC19" s="466">
        <v>35</v>
      </c>
      <c r="AD19" s="466">
        <v>53</v>
      </c>
      <c r="AE19" s="235">
        <v>14126.49</v>
      </c>
      <c r="AF19" s="235">
        <v>546.49170000000004</v>
      </c>
      <c r="AG19" s="235">
        <v>-124.6258</v>
      </c>
      <c r="AH19" s="235">
        <v>7.9777170000000002</v>
      </c>
      <c r="AI19" s="235">
        <v>-5.4089460000000003</v>
      </c>
      <c r="AJ19" s="235">
        <v>-0.67522300000000002</v>
      </c>
      <c r="AK19" s="235">
        <v>3.1969079999999997E-2</v>
      </c>
      <c r="AL19" s="235">
        <v>-9.3144400000000002E-2</v>
      </c>
      <c r="AM19" s="235">
        <v>-4.323581E-3</v>
      </c>
      <c r="AN19" s="235">
        <v>3.126074E-3</v>
      </c>
      <c r="AO19" s="236">
        <v>609.52909999999997</v>
      </c>
      <c r="AP19" s="236">
        <v>-45.375369999999997</v>
      </c>
      <c r="AQ19" s="236">
        <v>78.36157</v>
      </c>
      <c r="AR19" s="236">
        <v>-1.333618</v>
      </c>
      <c r="AS19" s="236">
        <v>2.2733660000000002</v>
      </c>
      <c r="AT19" s="236">
        <v>-0.84521109999999999</v>
      </c>
      <c r="AU19" s="236">
        <v>-8.5572270000000006E-3</v>
      </c>
      <c r="AV19" s="236">
        <v>1.494234E-2</v>
      </c>
      <c r="AW19" s="236">
        <v>-9.7474290000000002E-3</v>
      </c>
      <c r="AX19" s="236">
        <v>4.2889679999999998E-3</v>
      </c>
      <c r="AY19" s="461">
        <v>1</v>
      </c>
      <c r="AZ19" s="461"/>
    </row>
    <row r="20" spans="1:52" x14ac:dyDescent="0.25">
      <c r="A20" s="432"/>
      <c r="B20" s="432"/>
      <c r="C20" s="463" t="s">
        <v>1439</v>
      </c>
      <c r="D20" s="464">
        <v>233303</v>
      </c>
      <c r="E20" s="463" t="s">
        <v>1440</v>
      </c>
      <c r="F20" s="336">
        <v>239553</v>
      </c>
      <c r="G20" s="332" t="s">
        <v>458</v>
      </c>
      <c r="H20" s="333">
        <v>33200</v>
      </c>
      <c r="I20" s="332" t="s">
        <v>459</v>
      </c>
      <c r="J20" s="333">
        <v>33200</v>
      </c>
      <c r="K20" s="463" t="s">
        <v>460</v>
      </c>
      <c r="L20" s="333">
        <v>12900</v>
      </c>
      <c r="M20" s="463" t="s">
        <v>476</v>
      </c>
      <c r="N20" s="334">
        <v>13000</v>
      </c>
      <c r="O20" s="463" t="s">
        <v>462</v>
      </c>
      <c r="P20" s="334">
        <v>2200</v>
      </c>
      <c r="Q20" s="333">
        <v>10600</v>
      </c>
      <c r="R20" s="333">
        <v>12400</v>
      </c>
      <c r="S20" s="333">
        <v>5400</v>
      </c>
      <c r="T20" s="333">
        <v>2800</v>
      </c>
      <c r="U20" s="333">
        <v>4900</v>
      </c>
      <c r="V20" s="465"/>
      <c r="X20" s="469"/>
      <c r="Y20" s="461"/>
      <c r="AA20" s="466"/>
      <c r="AB20" s="466"/>
      <c r="AC20" s="466"/>
      <c r="AD20" s="466"/>
      <c r="AE20" s="240">
        <v>15735.34</v>
      </c>
      <c r="AF20" s="240">
        <v>580.29719999999998</v>
      </c>
      <c r="AG20" s="240">
        <v>-120.98560000000001</v>
      </c>
      <c r="AH20" s="240">
        <v>8.4337219999999995</v>
      </c>
      <c r="AI20" s="240">
        <v>-5.0770229999999996</v>
      </c>
      <c r="AJ20" s="240">
        <v>-1.2464029999999999</v>
      </c>
      <c r="AK20" s="240">
        <v>3.8580490000000002E-2</v>
      </c>
      <c r="AL20" s="240">
        <v>-0.1010196</v>
      </c>
      <c r="AM20" s="240">
        <v>-1.367933E-2</v>
      </c>
      <c r="AN20" s="240">
        <v>7.2941619999999999E-3</v>
      </c>
      <c r="AO20" s="241">
        <v>1213.356</v>
      </c>
      <c r="AP20" s="241">
        <v>-31.481310000000001</v>
      </c>
      <c r="AQ20" s="241">
        <v>80.652860000000004</v>
      </c>
      <c r="AR20" s="241">
        <v>-0.77191569999999998</v>
      </c>
      <c r="AS20" s="241">
        <v>2.1248879999999999</v>
      </c>
      <c r="AT20" s="241">
        <v>-0.93829980000000002</v>
      </c>
      <c r="AU20" s="241">
        <v>6.0625000000000002E-4</v>
      </c>
      <c r="AV20" s="241">
        <v>2.9388919999999998E-3</v>
      </c>
      <c r="AW20" s="241">
        <v>-8.0974629999999992E-3</v>
      </c>
      <c r="AX20" s="241">
        <v>4.98161E-3</v>
      </c>
      <c r="AY20" s="461"/>
      <c r="AZ20" s="461"/>
    </row>
    <row r="21" spans="1:52" x14ac:dyDescent="0.25">
      <c r="A21" s="432">
        <f>IF(AND($C$4&lt;=AA21,$C$4&gt;=AB21,$F$4&gt;=AC21,$F$4&lt;=AD21),AE21+AF21*$C$4+AG21*$F$4+AH21*$C$4*$C$4+AI21*$C$4*$F$4+AJ21*$F$4*$F$4+AK21*$C$4*$C$4*$C$4+AL21*$F$4*$C$4*$C$4+AM21*$C$4*$F$4*$F$4+AN21*$F$4*$F$4*$F$4,0)/1000</f>
        <v>6.2202087537500015</v>
      </c>
      <c r="B21" s="432">
        <f>IF(AND($C$4&lt;=AA21,$C$4&gt;=AB21,$F$4&gt;=AC21,$F$4&lt;=AD21),AO21+AP21*$C$4+AQ21*$F$4+AR21*$C$4*$C$4+AS21*$C$4*$F$4+AT21*$F$4*$F$4+AU21*$C$4*$C$4*$C$4+AV21*$F$4*$C$4*$C$4+AW21*$C$4*$F$4*$F$4+AX21*$F$4*$F$4*$F$4,0)/1000</f>
        <v>3.3540487737499993</v>
      </c>
      <c r="C21" s="463" t="s">
        <v>486</v>
      </c>
      <c r="D21" s="343" t="s">
        <v>312</v>
      </c>
      <c r="E21" s="463" t="s">
        <v>1441</v>
      </c>
      <c r="F21" s="343" t="s">
        <v>312</v>
      </c>
      <c r="G21" s="332" t="s">
        <v>458</v>
      </c>
      <c r="H21" s="333">
        <v>33200</v>
      </c>
      <c r="I21" s="332" t="s">
        <v>459</v>
      </c>
      <c r="J21" s="333">
        <v>33200</v>
      </c>
      <c r="K21" s="463" t="s">
        <v>460</v>
      </c>
      <c r="L21" s="333">
        <v>12900</v>
      </c>
      <c r="M21" s="463" t="s">
        <v>476</v>
      </c>
      <c r="N21" s="334">
        <v>13000</v>
      </c>
      <c r="O21" s="463" t="s">
        <v>462</v>
      </c>
      <c r="P21" s="334">
        <v>2200</v>
      </c>
      <c r="Q21" s="333">
        <v>10600</v>
      </c>
      <c r="R21" s="333">
        <v>12400</v>
      </c>
      <c r="S21" s="333">
        <v>5400</v>
      </c>
      <c r="T21" s="333">
        <v>2800</v>
      </c>
      <c r="U21" s="333">
        <v>4900</v>
      </c>
      <c r="V21" s="465"/>
      <c r="X21" s="462" t="s">
        <v>486</v>
      </c>
      <c r="Y21" s="461"/>
      <c r="AA21" s="466">
        <v>10</v>
      </c>
      <c r="AB21" s="466">
        <v>-20</v>
      </c>
      <c r="AC21" s="466">
        <v>35</v>
      </c>
      <c r="AD21" s="466">
        <v>53</v>
      </c>
      <c r="AE21" s="468">
        <v>22652.9</v>
      </c>
      <c r="AF21" s="468">
        <v>952.19500000000005</v>
      </c>
      <c r="AG21" s="468">
        <v>-276.26400000000001</v>
      </c>
      <c r="AH21" s="468">
        <v>14.31</v>
      </c>
      <c r="AI21" s="468">
        <v>-11.6495</v>
      </c>
      <c r="AJ21" s="468">
        <v>-0.18568999999999999</v>
      </c>
      <c r="AK21" s="468">
        <v>5.8042999999999997E-2</v>
      </c>
      <c r="AL21" s="468">
        <v>-0.16620799999999999</v>
      </c>
      <c r="AM21" s="468">
        <v>1.61601E-2</v>
      </c>
      <c r="AN21" s="468">
        <v>3.9188699999999996E-3</v>
      </c>
      <c r="AO21" s="468">
        <v>2591.89</v>
      </c>
      <c r="AP21" s="468">
        <v>31.097200000000001</v>
      </c>
      <c r="AQ21" s="468">
        <v>33.867699999999999</v>
      </c>
      <c r="AR21" s="468">
        <v>0.12917000000000001</v>
      </c>
      <c r="AS21" s="468">
        <v>0.14269000000000001</v>
      </c>
      <c r="AT21" s="468">
        <v>0.31572899999999998</v>
      </c>
      <c r="AU21" s="468">
        <v>6.10284E-3</v>
      </c>
      <c r="AV21" s="468">
        <v>-1.3873999999999999E-2</v>
      </c>
      <c r="AW21" s="468">
        <v>2.0252300000000001E-2</v>
      </c>
      <c r="AX21" s="468">
        <v>-6.1490099999999999E-3</v>
      </c>
      <c r="AY21" s="461">
        <v>1</v>
      </c>
      <c r="AZ21" s="461"/>
    </row>
    <row r="22" spans="1:52" x14ac:dyDescent="0.25">
      <c r="A22" s="432">
        <f>IF(AND($C$4&lt;=AA22,$C$4&gt;=AB22,$F$4&gt;=AC22,$F$4&lt;=AD22),AE22+AF22*$C$4+AG22*$F$4+AH22*$C$4*$C$4+AI22*$C$4*$F$4+AJ22*$F$4*$F$4+AK22*$C$4*$C$4*$C$4+AL22*$F$4*$C$4*$C$4+AM22*$C$4*$F$4*$F$4+AN22*$F$4*$F$4*$F$4,0)/1000</f>
        <v>7.1069338212499966</v>
      </c>
      <c r="B22" s="432">
        <f>IF(AND($C$4&lt;=AA22,$C$4&gt;=AB22,$F$4&gt;=AC22,$F$4&lt;=AD22),AO22+AP22*$C$4+AQ22*$F$4+AR22*$C$4*$C$4+AS22*$C$4*$F$4+AT22*$F$4*$F$4+AU22*$C$4*$C$4*$C$4+AV22*$F$4*$C$4*$C$4+AW22*$C$4*$F$4*$F$4+AX22*$F$4*$F$4*$F$4,0)/1000</f>
        <v>3.7821774599999998</v>
      </c>
      <c r="C22" s="463" t="s">
        <v>490</v>
      </c>
      <c r="D22" s="464">
        <v>253242</v>
      </c>
      <c r="E22" s="463" t="s">
        <v>1442</v>
      </c>
      <c r="F22" s="336">
        <v>259492</v>
      </c>
      <c r="G22" s="332" t="s">
        <v>458</v>
      </c>
      <c r="H22" s="333">
        <v>33200</v>
      </c>
      <c r="I22" s="332" t="s">
        <v>459</v>
      </c>
      <c r="J22" s="333">
        <v>33200</v>
      </c>
      <c r="K22" s="463" t="s">
        <v>460</v>
      </c>
      <c r="L22" s="333">
        <v>12900</v>
      </c>
      <c r="M22" s="463" t="s">
        <v>476</v>
      </c>
      <c r="N22" s="334">
        <v>13000</v>
      </c>
      <c r="O22" s="463" t="s">
        <v>462</v>
      </c>
      <c r="P22" s="334">
        <v>2200</v>
      </c>
      <c r="Q22" s="333">
        <v>10600</v>
      </c>
      <c r="R22" s="333">
        <v>12400</v>
      </c>
      <c r="S22" s="333">
        <v>5400</v>
      </c>
      <c r="T22" s="333">
        <v>2800</v>
      </c>
      <c r="U22" s="333">
        <v>4900</v>
      </c>
      <c r="V22" s="465"/>
      <c r="X22" s="462" t="s">
        <v>490</v>
      </c>
      <c r="Y22" s="461"/>
      <c r="AA22" s="466">
        <v>10</v>
      </c>
      <c r="AB22" s="466">
        <v>-20</v>
      </c>
      <c r="AC22" s="466">
        <v>35</v>
      </c>
      <c r="AD22" s="466">
        <v>53</v>
      </c>
      <c r="AE22" s="468">
        <v>25476.1</v>
      </c>
      <c r="AF22" s="468">
        <v>1052.93</v>
      </c>
      <c r="AG22" s="468">
        <v>-354.67599999999999</v>
      </c>
      <c r="AH22" s="468">
        <v>15.788</v>
      </c>
      <c r="AI22" s="468">
        <v>-14.183299999999999</v>
      </c>
      <c r="AJ22" s="468">
        <v>1.1639200000000001</v>
      </c>
      <c r="AK22" s="468">
        <v>6.5031800000000001E-2</v>
      </c>
      <c r="AL22" s="468">
        <v>-0.19330700000000001</v>
      </c>
      <c r="AM22" s="468">
        <v>3.7175100000000003E-2</v>
      </c>
      <c r="AN22" s="468">
        <v>-5.5962700000000004E-3</v>
      </c>
      <c r="AO22" s="468">
        <v>3960.29</v>
      </c>
      <c r="AP22" s="468">
        <v>118.072</v>
      </c>
      <c r="AQ22" s="468">
        <v>-10.6692</v>
      </c>
      <c r="AR22" s="468">
        <v>2.0828899999999999</v>
      </c>
      <c r="AS22" s="468">
        <v>-2.1321699999999999</v>
      </c>
      <c r="AT22" s="468">
        <v>1.0477300000000001</v>
      </c>
      <c r="AU22" s="468">
        <v>2.0306999999999999E-2</v>
      </c>
      <c r="AV22" s="468">
        <v>-4.0063700000000001E-2</v>
      </c>
      <c r="AW22" s="468">
        <v>3.61854E-2</v>
      </c>
      <c r="AX22" s="468">
        <v>-9.58408E-3</v>
      </c>
      <c r="AY22" s="461">
        <v>1</v>
      </c>
      <c r="AZ22" s="461"/>
    </row>
    <row r="23" spans="1:52" x14ac:dyDescent="0.25">
      <c r="A23" s="432">
        <f>IF(AND($C$4&lt;=AA23,$C$4&gt;=AB23,$F$4&gt;=AC23,$F$4&lt;=AD23),AE23+AF23*$C$4+AG23*$F$4+AH23*$C$4*$C$4+AI23*$C$4*$F$4+AJ23*$F$4*$F$4+AK23*$C$4*$C$4*$C$4+AL23*$F$4*$C$4*$C$4+AM23*$C$4*$F$4*$F$4+AN23*$F$4*$F$4*$F$4,0)/1000</f>
        <v>8.4768561099999982</v>
      </c>
      <c r="B23" s="432">
        <f>IF(AND($C$4&lt;=AA23,$C$4&gt;=AB23,$F$4&gt;=AC23,$F$4&lt;=AD23),AO23+AP23*$C$4+AQ23*$F$4+AR23*$C$4*$C$4+AS23*$C$4*$F$4+AT23*$F$4*$F$4+AU23*$C$4*$C$4*$C$4+AV23*$F$4*$C$4*$C$4+AW23*$C$4*$F$4*$F$4+AX23*$F$4*$F$4*$F$4,0)/1000</f>
        <v>4.2400925624999992</v>
      </c>
      <c r="C23" s="463" t="s">
        <v>496</v>
      </c>
      <c r="D23" s="464">
        <v>277944</v>
      </c>
      <c r="E23" s="463" t="s">
        <v>1443</v>
      </c>
      <c r="F23" s="336">
        <v>284194</v>
      </c>
      <c r="G23" s="332" t="s">
        <v>458</v>
      </c>
      <c r="H23" s="333">
        <v>33200</v>
      </c>
      <c r="I23" s="332" t="s">
        <v>459</v>
      </c>
      <c r="J23" s="333">
        <v>33200</v>
      </c>
      <c r="K23" s="463" t="s">
        <v>460</v>
      </c>
      <c r="L23" s="333">
        <v>12900</v>
      </c>
      <c r="M23" s="463" t="s">
        <v>476</v>
      </c>
      <c r="N23" s="334">
        <v>13000</v>
      </c>
      <c r="O23" s="463" t="s">
        <v>462</v>
      </c>
      <c r="P23" s="334">
        <v>2200</v>
      </c>
      <c r="Q23" s="333">
        <v>10600</v>
      </c>
      <c r="R23" s="333">
        <v>12400</v>
      </c>
      <c r="S23" s="333">
        <v>5400</v>
      </c>
      <c r="T23" s="333">
        <v>2800</v>
      </c>
      <c r="U23" s="333">
        <v>4900</v>
      </c>
      <c r="V23" s="465"/>
      <c r="X23" s="462" t="s">
        <v>496</v>
      </c>
      <c r="Y23" s="461"/>
      <c r="AA23" s="466">
        <v>10</v>
      </c>
      <c r="AB23" s="466">
        <v>-20</v>
      </c>
      <c r="AC23" s="466">
        <v>35</v>
      </c>
      <c r="AD23" s="466">
        <v>53</v>
      </c>
      <c r="AE23" s="468">
        <v>25480.1</v>
      </c>
      <c r="AF23" s="468">
        <v>952.68700000000001</v>
      </c>
      <c r="AG23" s="468">
        <v>-243.54499999999999</v>
      </c>
      <c r="AH23" s="468">
        <v>14.032299999999999</v>
      </c>
      <c r="AI23" s="468">
        <v>-8.3290699999999998</v>
      </c>
      <c r="AJ23" s="468">
        <v>-0.80194299999999996</v>
      </c>
      <c r="AK23" s="468">
        <v>5.9177199999999999E-2</v>
      </c>
      <c r="AL23" s="468">
        <v>-0.14730299999999999</v>
      </c>
      <c r="AM23" s="468">
        <v>-1.5873200000000001E-2</v>
      </c>
      <c r="AN23" s="468">
        <v>3.91092E-3</v>
      </c>
      <c r="AO23" s="468">
        <v>4791.16</v>
      </c>
      <c r="AP23" s="468">
        <v>152.22900000000001</v>
      </c>
      <c r="AQ23" s="468">
        <v>-41.060299999999998</v>
      </c>
      <c r="AR23" s="468">
        <v>2.7440899999999999</v>
      </c>
      <c r="AS23" s="468">
        <v>-3.7803900000000001</v>
      </c>
      <c r="AT23" s="468">
        <v>1.5964799999999999</v>
      </c>
      <c r="AU23" s="468">
        <v>2.6007599999999999E-2</v>
      </c>
      <c r="AV23" s="468">
        <v>-5.49078E-2</v>
      </c>
      <c r="AW23" s="468">
        <v>5.6369900000000001E-2</v>
      </c>
      <c r="AX23" s="468">
        <v>-1.0698900000000001E-2</v>
      </c>
      <c r="AY23" s="461">
        <v>1</v>
      </c>
      <c r="AZ23" s="461"/>
    </row>
    <row r="24" spans="1:52" x14ac:dyDescent="0.25">
      <c r="A24" s="432">
        <f>IF(AND($C$4&lt;=AA24,$C$4&gt;=AB24,$F$4&gt;=AC24,$F$4&lt;=AD24),AE24+AF24*$C$4+AG24*$F$4+AH24*$C$4*$C$4+AI24*$C$4*$F$4+AJ24*$F$4*$F$4+AK24*$C$4*$C$4*$C$4+AL24*$F$4*$C$4*$C$4+AM24*$C$4*$F$4*$F$4+AN24*$F$4*$F$4*$F$4,0)/1000</f>
        <v>9.1561905750000019</v>
      </c>
      <c r="B24" s="432">
        <f>IF(AND($C$4&lt;=AA24,$C$4&gt;=AB24,$F$4&gt;=AC24,$F$4&lt;=AD24),AO24+AP24*$C$4+AQ24*$F$4+AR24*$C$4*$C$4+AS24*$C$4*$F$4+AT24*$F$4*$F$4+AU24*$C$4*$C$4*$C$4+AV24*$F$4*$C$4*$C$4+AW24*$C$4*$F$4*$F$4+AX24*$F$4*$F$4*$F$4,0)/1000</f>
        <v>4.7269422912500003</v>
      </c>
      <c r="C24" s="463" t="s">
        <v>502</v>
      </c>
      <c r="D24" s="464">
        <v>278338</v>
      </c>
      <c r="E24" s="463" t="s">
        <v>1444</v>
      </c>
      <c r="F24" s="336">
        <v>284588</v>
      </c>
      <c r="G24" s="332" t="s">
        <v>458</v>
      </c>
      <c r="H24" s="333">
        <v>33200</v>
      </c>
      <c r="I24" s="332" t="s">
        <v>459</v>
      </c>
      <c r="J24" s="333">
        <v>33200</v>
      </c>
      <c r="K24" s="463" t="s">
        <v>460</v>
      </c>
      <c r="L24" s="333">
        <v>12900</v>
      </c>
      <c r="M24" s="463" t="s">
        <v>476</v>
      </c>
      <c r="N24" s="334">
        <v>13000</v>
      </c>
      <c r="O24" s="463" t="s">
        <v>462</v>
      </c>
      <c r="P24" s="334">
        <v>2200</v>
      </c>
      <c r="Q24" s="333">
        <v>10600</v>
      </c>
      <c r="R24" s="333">
        <v>12400</v>
      </c>
      <c r="S24" s="333">
        <v>5400</v>
      </c>
      <c r="T24" s="333">
        <v>2800</v>
      </c>
      <c r="U24" s="333">
        <v>4900</v>
      </c>
      <c r="V24" s="465"/>
      <c r="X24" s="462" t="s">
        <v>502</v>
      </c>
      <c r="Y24" s="461"/>
      <c r="AA24" s="466">
        <v>10</v>
      </c>
      <c r="AB24" s="466">
        <v>-20</v>
      </c>
      <c r="AC24" s="466">
        <v>35</v>
      </c>
      <c r="AD24" s="466">
        <v>53</v>
      </c>
      <c r="AE24" s="468">
        <v>25644.9</v>
      </c>
      <c r="AF24" s="468">
        <v>1018.88</v>
      </c>
      <c r="AG24" s="468">
        <v>-145.59800000000001</v>
      </c>
      <c r="AH24" s="468">
        <v>15.3988</v>
      </c>
      <c r="AI24" s="468">
        <v>-7.9703799999999996</v>
      </c>
      <c r="AJ24" s="468">
        <v>-3.1732900000000002</v>
      </c>
      <c r="AK24" s="468">
        <v>6.3613699999999995E-2</v>
      </c>
      <c r="AL24" s="468">
        <v>-0.15921099999999999</v>
      </c>
      <c r="AM24" s="468">
        <v>-3.8251399999999998E-2</v>
      </c>
      <c r="AN24" s="468">
        <v>1.7084599999999998E-2</v>
      </c>
      <c r="AO24" s="468">
        <v>3243.12</v>
      </c>
      <c r="AP24" s="468">
        <v>28.899000000000001</v>
      </c>
      <c r="AQ24" s="468">
        <v>83.832400000000007</v>
      </c>
      <c r="AR24" s="468">
        <v>-0.32563500000000001</v>
      </c>
      <c r="AS24" s="468">
        <v>2.1275400000000002</v>
      </c>
      <c r="AT24" s="468">
        <v>-0.42692000000000002</v>
      </c>
      <c r="AU24" s="468">
        <v>-1.30517E-3</v>
      </c>
      <c r="AV24" s="468">
        <v>8.9684399999999994E-3</v>
      </c>
      <c r="AW24" s="468">
        <v>-2.0939700000000001E-3</v>
      </c>
      <c r="AX24" s="468">
        <v>-2.5156900000000001E-3</v>
      </c>
      <c r="AY24" s="461">
        <v>1</v>
      </c>
      <c r="AZ24" s="461"/>
    </row>
    <row r="25" spans="1:52" x14ac:dyDescent="0.25">
      <c r="A25" s="432">
        <f>IF(AND($C$4&lt;=AA25,$C$4&gt;=AB25,$F$4&gt;=AC25,$F$4&lt;=AD25),AE25+AF25*$C$4+AG25*$F$4+AH25*$C$4*$C$4+AI25*$C$4*$F$4+AJ25*$F$4*$F$4+AK25*$C$4*$C$4*$C$4+AL25*$F$4*$C$4*$C$4+AM25*$C$4*$F$4*$F$4+AN25*$F$4*$F$4*$F$4,0)/1000</f>
        <v>10.124601294875001</v>
      </c>
      <c r="B25" s="432">
        <f>IF(AND($C$4&lt;=AA25,$C$4&gt;=AB25,$F$4&gt;=AC25,$F$4&lt;=AD25),AO25+AP25*$C$4+AQ25*$F$4+AR25*$C$4*$C$4+AS25*$C$4*$F$4+AT25*$F$4*$F$4+AU25*$C$4*$C$4*$C$4+AV25*$F$4*$C$4*$C$4+AW25*$C$4*$F$4*$F$4+AX25*$F$4*$F$4*$F$4,0)/1000</f>
        <v>5.4622961180000003</v>
      </c>
      <c r="C25" s="463" t="s">
        <v>508</v>
      </c>
      <c r="D25" s="464">
        <v>285549</v>
      </c>
      <c r="E25" s="463" t="s">
        <v>1445</v>
      </c>
      <c r="F25" s="336">
        <v>291799</v>
      </c>
      <c r="G25" s="332" t="s">
        <v>458</v>
      </c>
      <c r="H25" s="333">
        <v>33200</v>
      </c>
      <c r="I25" s="332" t="s">
        <v>459</v>
      </c>
      <c r="J25" s="333">
        <v>33200</v>
      </c>
      <c r="K25" s="463" t="s">
        <v>460</v>
      </c>
      <c r="L25" s="333">
        <v>12900</v>
      </c>
      <c r="M25" s="463" t="s">
        <v>476</v>
      </c>
      <c r="N25" s="334">
        <v>13000</v>
      </c>
      <c r="O25" s="463" t="s">
        <v>462</v>
      </c>
      <c r="P25" s="334">
        <v>2200</v>
      </c>
      <c r="Q25" s="333">
        <v>10600</v>
      </c>
      <c r="R25" s="333">
        <v>12400</v>
      </c>
      <c r="S25" s="333">
        <v>5400</v>
      </c>
      <c r="T25" s="333">
        <v>2800</v>
      </c>
      <c r="U25" s="333">
        <v>4900</v>
      </c>
      <c r="V25" s="465"/>
      <c r="X25" s="462" t="s">
        <v>508</v>
      </c>
      <c r="Y25" s="461"/>
      <c r="AA25" s="466">
        <v>10</v>
      </c>
      <c r="AB25" s="466">
        <v>-20</v>
      </c>
      <c r="AC25" s="466">
        <v>35</v>
      </c>
      <c r="AD25" s="466">
        <v>53</v>
      </c>
      <c r="AE25" s="468">
        <v>28671.59</v>
      </c>
      <c r="AF25" s="468">
        <v>1094.8910000000001</v>
      </c>
      <c r="AG25" s="468">
        <v>-257.76310000000001</v>
      </c>
      <c r="AH25" s="468">
        <v>16.01362</v>
      </c>
      <c r="AI25" s="468">
        <v>-10.710470000000001</v>
      </c>
      <c r="AJ25" s="468">
        <v>-0.97128619999999999</v>
      </c>
      <c r="AK25" s="468">
        <v>6.4229599999999998E-2</v>
      </c>
      <c r="AL25" s="468">
        <v>-0.1852673</v>
      </c>
      <c r="AM25" s="468">
        <v>-9.1900390000000005E-3</v>
      </c>
      <c r="AN25" s="468">
        <v>2.8408890000000001E-3</v>
      </c>
      <c r="AO25" s="468">
        <v>4676.692</v>
      </c>
      <c r="AP25" s="468">
        <v>105.5462</v>
      </c>
      <c r="AQ25" s="468">
        <v>28.38317</v>
      </c>
      <c r="AR25" s="468">
        <v>1.810792</v>
      </c>
      <c r="AS25" s="468">
        <v>-1.3587359999999999</v>
      </c>
      <c r="AT25" s="468">
        <v>0.64483000000000001</v>
      </c>
      <c r="AU25" s="468">
        <v>2.1269079999999999E-2</v>
      </c>
      <c r="AV25" s="468">
        <v>-4.0443069999999998E-2</v>
      </c>
      <c r="AW25" s="468">
        <v>3.4067399999999998E-2</v>
      </c>
      <c r="AX25" s="468">
        <v>-7.0380240000000004E-3</v>
      </c>
      <c r="AY25" s="461">
        <v>1</v>
      </c>
      <c r="AZ25" s="461"/>
    </row>
    <row r="26" spans="1:52" ht="14.25" customHeight="1" x14ac:dyDescent="0.25">
      <c r="A26" s="1000" t="s">
        <v>993</v>
      </c>
      <c r="B26" s="1000"/>
      <c r="C26" s="1000"/>
      <c r="D26" s="1000"/>
      <c r="E26" s="1000"/>
      <c r="F26" s="1000"/>
      <c r="G26" s="1000"/>
      <c r="H26" s="1000"/>
      <c r="I26" s="1000"/>
      <c r="J26" s="1000"/>
      <c r="K26" s="1000"/>
      <c r="L26" s="1000"/>
      <c r="M26" s="1000"/>
      <c r="N26" s="1000"/>
      <c r="O26" s="1000"/>
      <c r="P26" s="1000"/>
      <c r="Q26" s="1000"/>
      <c r="R26" s="1000"/>
      <c r="S26" s="1000"/>
      <c r="T26" s="1000"/>
      <c r="U26" s="1000"/>
      <c r="V26" s="465"/>
      <c r="X26" s="461"/>
      <c r="Y26" s="461"/>
      <c r="AA26" s="461"/>
      <c r="AB26" s="461"/>
      <c r="AC26" s="461"/>
      <c r="AD26" s="461"/>
      <c r="AE26" s="470"/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470"/>
      <c r="AS26" s="470"/>
      <c r="AT26" s="470"/>
      <c r="AU26" s="470"/>
      <c r="AV26" s="470"/>
      <c r="AW26" s="470"/>
      <c r="AX26" s="470"/>
      <c r="AY26" s="461"/>
      <c r="AZ26" s="461"/>
    </row>
    <row r="27" spans="1:52" x14ac:dyDescent="0.25">
      <c r="A27" s="432">
        <f t="shared" ref="A27:A33" si="2">IF(AND($C$4&lt;=AA27,$C$4&gt;=AB27,$F$4&gt;=AC27,$F$4&lt;=AD27),AE27+AF27*$C$4+AG27*$F$4+AH27*$C$4*$C$4+AI27*$C$4*$F$4+AJ27*$F$4*$F$4+AK27*$C$4*$C$4*$C$4+AL27*$F$4*$C$4*$C$4+AM27*$C$4*$F$4*$F$4+AN27*$F$4*$F$4*$F$4,0)/1000</f>
        <v>0</v>
      </c>
      <c r="B27" s="432">
        <f t="shared" ref="B27:B33" si="3">IF(AND($C$4&lt;=AA27,$C$4&gt;=AB27,$F$4&gt;=AC27,$F$4&lt;=AD27),AO27+AP27*$C$4+AQ27*$F$4+AR27*$C$4*$C$4+AS27*$C$4*$F$4+AT27*$F$4*$F$4+AU27*$C$4*$C$4*$C$4+AV27*$F$4*$C$4*$C$4+AW27*$C$4*$F$4*$F$4+AX27*$F$4*$F$4*$F$4,0)/1000</f>
        <v>0</v>
      </c>
      <c r="C27" s="463" t="s">
        <v>1446</v>
      </c>
      <c r="D27" s="464">
        <v>170259</v>
      </c>
      <c r="E27" s="463" t="s">
        <v>1447</v>
      </c>
      <c r="F27" s="336">
        <v>176509</v>
      </c>
      <c r="G27" s="332" t="s">
        <v>458</v>
      </c>
      <c r="H27" s="333">
        <v>33200</v>
      </c>
      <c r="I27" s="332" t="s">
        <v>459</v>
      </c>
      <c r="J27" s="333">
        <v>33200</v>
      </c>
      <c r="K27" s="463" t="s">
        <v>460</v>
      </c>
      <c r="L27" s="333">
        <v>12900</v>
      </c>
      <c r="M27" s="463" t="s">
        <v>461</v>
      </c>
      <c r="N27" s="333">
        <v>10100</v>
      </c>
      <c r="O27" s="463" t="s">
        <v>462</v>
      </c>
      <c r="P27" s="334">
        <v>2200</v>
      </c>
      <c r="Q27" s="333">
        <v>10600</v>
      </c>
      <c r="R27" s="333">
        <v>12400</v>
      </c>
      <c r="S27" s="333">
        <v>5400</v>
      </c>
      <c r="T27" s="333">
        <v>2800</v>
      </c>
      <c r="U27" s="333">
        <v>4900</v>
      </c>
      <c r="V27" s="465"/>
      <c r="X27" s="462" t="s">
        <v>1446</v>
      </c>
      <c r="Y27" s="461"/>
      <c r="AA27" s="466">
        <v>-15</v>
      </c>
      <c r="AB27" s="466">
        <v>-35</v>
      </c>
      <c r="AC27" s="466">
        <v>35</v>
      </c>
      <c r="AD27" s="466">
        <v>53</v>
      </c>
      <c r="AE27" s="468">
        <v>5484.8580000000002</v>
      </c>
      <c r="AF27" s="468">
        <v>183.0112</v>
      </c>
      <c r="AG27" s="468">
        <v>-49.02449</v>
      </c>
      <c r="AH27" s="468">
        <v>1.99095</v>
      </c>
      <c r="AI27" s="468">
        <v>-1.596751</v>
      </c>
      <c r="AJ27" s="468">
        <v>-0.206291</v>
      </c>
      <c r="AK27" s="468">
        <v>6.1798110000000003E-3</v>
      </c>
      <c r="AL27" s="468">
        <v>-1.5679640000000002E-2</v>
      </c>
      <c r="AM27" s="468">
        <v>-2.211279E-3</v>
      </c>
      <c r="AN27" s="468">
        <v>1.1437190000000001E-3</v>
      </c>
      <c r="AO27" s="468">
        <v>587.87729999999999</v>
      </c>
      <c r="AP27" s="468">
        <v>-6.8427260000000004E-3</v>
      </c>
      <c r="AQ27" s="468">
        <v>23.678920000000002</v>
      </c>
      <c r="AR27" s="468">
        <v>-8.8272580000000003E-2</v>
      </c>
      <c r="AS27" s="468">
        <v>0.55124930000000005</v>
      </c>
      <c r="AT27" s="468">
        <v>-0.135382</v>
      </c>
      <c r="AU27" s="468">
        <v>3.9294859999999999E-4</v>
      </c>
      <c r="AV27" s="468">
        <v>3.4157160000000001E-3</v>
      </c>
      <c r="AW27" s="468">
        <v>2.6622309999999998E-4</v>
      </c>
      <c r="AX27" s="468">
        <v>4.6077539999999999E-4</v>
      </c>
      <c r="AY27" s="461">
        <v>1</v>
      </c>
      <c r="AZ27" s="461"/>
    </row>
    <row r="28" spans="1:52" x14ac:dyDescent="0.25">
      <c r="A28" s="432">
        <f t="shared" si="2"/>
        <v>0</v>
      </c>
      <c r="B28" s="432">
        <f t="shared" si="3"/>
        <v>0</v>
      </c>
      <c r="C28" s="463" t="s">
        <v>1448</v>
      </c>
      <c r="D28" s="464">
        <v>179435</v>
      </c>
      <c r="E28" s="463" t="s">
        <v>1449</v>
      </c>
      <c r="F28" s="336">
        <v>185685</v>
      </c>
      <c r="G28" s="332" t="s">
        <v>458</v>
      </c>
      <c r="H28" s="333">
        <v>33200</v>
      </c>
      <c r="I28" s="332" t="s">
        <v>459</v>
      </c>
      <c r="J28" s="333">
        <v>33200</v>
      </c>
      <c r="K28" s="463" t="s">
        <v>460</v>
      </c>
      <c r="L28" s="333">
        <v>12900</v>
      </c>
      <c r="M28" s="463" t="s">
        <v>467</v>
      </c>
      <c r="N28" s="334">
        <v>10400</v>
      </c>
      <c r="O28" s="463" t="s">
        <v>462</v>
      </c>
      <c r="P28" s="334">
        <v>2200</v>
      </c>
      <c r="Q28" s="333">
        <v>10600</v>
      </c>
      <c r="R28" s="333">
        <v>12400</v>
      </c>
      <c r="S28" s="333">
        <v>5400</v>
      </c>
      <c r="T28" s="333">
        <v>2800</v>
      </c>
      <c r="U28" s="333">
        <v>4900</v>
      </c>
      <c r="V28" s="465"/>
      <c r="X28" s="469" t="s">
        <v>1448</v>
      </c>
      <c r="Y28" s="461"/>
      <c r="AA28" s="466">
        <v>-15</v>
      </c>
      <c r="AB28" s="466">
        <v>-35</v>
      </c>
      <c r="AC28" s="466">
        <v>35</v>
      </c>
      <c r="AD28" s="466">
        <v>53</v>
      </c>
      <c r="AE28" s="468">
        <v>7101.8040000000001</v>
      </c>
      <c r="AF28" s="468">
        <v>238.48480000000001</v>
      </c>
      <c r="AG28" s="468">
        <v>-67.793480000000002</v>
      </c>
      <c r="AH28" s="468">
        <v>2.6419160000000002</v>
      </c>
      <c r="AI28" s="468">
        <v>-2.101477</v>
      </c>
      <c r="AJ28" s="468">
        <v>-0.13445289999999999</v>
      </c>
      <c r="AK28" s="468">
        <v>8.3664529999999994E-3</v>
      </c>
      <c r="AL28" s="468">
        <v>-1.9631269999999999E-2</v>
      </c>
      <c r="AM28" s="468">
        <v>-1.7050640000000001E-3</v>
      </c>
      <c r="AN28" s="468">
        <v>7.3555029999999996E-4</v>
      </c>
      <c r="AO28" s="468">
        <v>867.22090000000003</v>
      </c>
      <c r="AP28" s="468">
        <v>3.4998900000000002</v>
      </c>
      <c r="AQ28" s="468">
        <v>31.31221</v>
      </c>
      <c r="AR28" s="468">
        <v>-7.1436029999999998E-2</v>
      </c>
      <c r="AS28" s="468">
        <v>0.72076689999999999</v>
      </c>
      <c r="AT28" s="468">
        <v>-0.18518390000000001</v>
      </c>
      <c r="AU28" s="468">
        <v>4.4768759999999999E-4</v>
      </c>
      <c r="AV28" s="468">
        <v>4.3842890000000004E-3</v>
      </c>
      <c r="AW28" s="468">
        <v>-1.2271919999999999E-4</v>
      </c>
      <c r="AX28" s="468">
        <v>5.9250619999999998E-4</v>
      </c>
      <c r="AY28" s="461">
        <v>1</v>
      </c>
      <c r="AZ28" s="461"/>
    </row>
    <row r="29" spans="1:52" x14ac:dyDescent="0.25">
      <c r="A29" s="432">
        <f t="shared" si="2"/>
        <v>0</v>
      </c>
      <c r="B29" s="432">
        <f t="shared" si="3"/>
        <v>0</v>
      </c>
      <c r="C29" s="463" t="s">
        <v>512</v>
      </c>
      <c r="D29" s="464">
        <v>214080</v>
      </c>
      <c r="E29" s="463" t="s">
        <v>1450</v>
      </c>
      <c r="F29" s="336">
        <v>220330</v>
      </c>
      <c r="G29" s="332" t="s">
        <v>458</v>
      </c>
      <c r="H29" s="333">
        <v>33200</v>
      </c>
      <c r="I29" s="332" t="s">
        <v>459</v>
      </c>
      <c r="J29" s="333">
        <v>33200</v>
      </c>
      <c r="K29" s="463" t="s">
        <v>460</v>
      </c>
      <c r="L29" s="333">
        <v>12900</v>
      </c>
      <c r="M29" s="463" t="s">
        <v>467</v>
      </c>
      <c r="N29" s="334">
        <v>10400</v>
      </c>
      <c r="O29" s="463" t="s">
        <v>462</v>
      </c>
      <c r="P29" s="334">
        <v>2200</v>
      </c>
      <c r="Q29" s="333">
        <v>10600</v>
      </c>
      <c r="R29" s="333">
        <v>12400</v>
      </c>
      <c r="S29" s="333">
        <v>5400</v>
      </c>
      <c r="T29" s="333">
        <v>2800</v>
      </c>
      <c r="U29" s="333">
        <v>4900</v>
      </c>
      <c r="V29" s="465"/>
      <c r="X29" s="469" t="s">
        <v>512</v>
      </c>
      <c r="Y29" s="461"/>
      <c r="AA29" s="466">
        <v>-15</v>
      </c>
      <c r="AB29" s="466">
        <v>-35</v>
      </c>
      <c r="AC29" s="466">
        <v>35</v>
      </c>
      <c r="AD29" s="466">
        <v>53</v>
      </c>
      <c r="AE29" s="468">
        <v>9829.7999999999993</v>
      </c>
      <c r="AF29" s="468">
        <v>297.19600000000003</v>
      </c>
      <c r="AG29" s="468">
        <v>-97.108500000000006</v>
      </c>
      <c r="AH29" s="468">
        <v>2.85738</v>
      </c>
      <c r="AI29" s="468">
        <v>-2.6118700000000001</v>
      </c>
      <c r="AJ29" s="468">
        <v>-0.10840900000000001</v>
      </c>
      <c r="AK29" s="468">
        <v>7.2890000000000003E-3</v>
      </c>
      <c r="AL29" s="468">
        <v>-2.4285399999999999E-2</v>
      </c>
      <c r="AM29" s="468">
        <v>-5.4801700000000004E-4</v>
      </c>
      <c r="AN29" s="468">
        <v>1.0903099999999999E-3</v>
      </c>
      <c r="AO29" s="468">
        <v>3338.8</v>
      </c>
      <c r="AP29" s="468">
        <v>61.1995</v>
      </c>
      <c r="AQ29" s="468">
        <v>-56.764800000000001</v>
      </c>
      <c r="AR29" s="468">
        <v>0.35086299999999998</v>
      </c>
      <c r="AS29" s="468">
        <v>-1.1493199999999999</v>
      </c>
      <c r="AT29" s="468">
        <v>1.3138099999999999</v>
      </c>
      <c r="AU29" s="468">
        <v>2.22463E-3</v>
      </c>
      <c r="AV29" s="468">
        <v>-7.0559799999999999E-3</v>
      </c>
      <c r="AW29" s="468">
        <v>1.92792E-2</v>
      </c>
      <c r="AX29" s="468">
        <v>-6.9446899999999999E-3</v>
      </c>
      <c r="AY29" s="461">
        <v>1</v>
      </c>
      <c r="AZ29" s="461"/>
    </row>
    <row r="30" spans="1:52" x14ac:dyDescent="0.25">
      <c r="A30" s="432">
        <f t="shared" si="2"/>
        <v>0</v>
      </c>
      <c r="B30" s="432">
        <f t="shared" si="3"/>
        <v>0</v>
      </c>
      <c r="C30" s="463" t="s">
        <v>515</v>
      </c>
      <c r="D30" s="464">
        <v>214398</v>
      </c>
      <c r="E30" s="463" t="s">
        <v>1451</v>
      </c>
      <c r="F30" s="336">
        <v>220648</v>
      </c>
      <c r="G30" s="332" t="s">
        <v>458</v>
      </c>
      <c r="H30" s="333">
        <v>33200</v>
      </c>
      <c r="I30" s="332" t="s">
        <v>459</v>
      </c>
      <c r="J30" s="333">
        <v>33200</v>
      </c>
      <c r="K30" s="463" t="s">
        <v>460</v>
      </c>
      <c r="L30" s="333">
        <v>12900</v>
      </c>
      <c r="M30" s="463" t="s">
        <v>467</v>
      </c>
      <c r="N30" s="334">
        <v>10400</v>
      </c>
      <c r="O30" s="463" t="s">
        <v>462</v>
      </c>
      <c r="P30" s="334">
        <v>2200</v>
      </c>
      <c r="Q30" s="333">
        <v>10600</v>
      </c>
      <c r="R30" s="333">
        <v>12400</v>
      </c>
      <c r="S30" s="333">
        <v>5400</v>
      </c>
      <c r="T30" s="333">
        <v>2800</v>
      </c>
      <c r="U30" s="333">
        <v>4900</v>
      </c>
      <c r="V30" s="465"/>
      <c r="X30" s="469" t="s">
        <v>515</v>
      </c>
      <c r="Y30" s="461"/>
      <c r="AA30" s="466">
        <v>-15</v>
      </c>
      <c r="AB30" s="466">
        <v>-35</v>
      </c>
      <c r="AC30" s="466">
        <v>35</v>
      </c>
      <c r="AD30" s="466">
        <v>53</v>
      </c>
      <c r="AE30" s="468">
        <v>16884.8</v>
      </c>
      <c r="AF30" s="468">
        <v>551.08600000000001</v>
      </c>
      <c r="AG30" s="468">
        <v>-214.393</v>
      </c>
      <c r="AH30" s="468">
        <v>5.7629099999999998</v>
      </c>
      <c r="AI30" s="468">
        <v>-5.45763</v>
      </c>
      <c r="AJ30" s="468">
        <v>0.47509299999999999</v>
      </c>
      <c r="AK30" s="468">
        <v>1.6633800000000001E-2</v>
      </c>
      <c r="AL30" s="468">
        <v>-4.2315199999999997E-2</v>
      </c>
      <c r="AM30" s="468">
        <v>3.66425E-3</v>
      </c>
      <c r="AN30" s="468">
        <v>-7.2382299999999996E-7</v>
      </c>
      <c r="AO30" s="468">
        <v>3892.44</v>
      </c>
      <c r="AP30" s="468">
        <v>95.150700000000001</v>
      </c>
      <c r="AQ30" s="468">
        <v>-7.5203800000000003</v>
      </c>
      <c r="AR30" s="468">
        <v>0.99448199999999998</v>
      </c>
      <c r="AS30" s="468">
        <v>-0.27274999999999999</v>
      </c>
      <c r="AT30" s="468">
        <v>0.218476</v>
      </c>
      <c r="AU30" s="468">
        <v>6.54683E-3</v>
      </c>
      <c r="AV30" s="468">
        <v>-5.8320599999999996E-4</v>
      </c>
      <c r="AW30" s="468">
        <v>9.6282099999999999E-3</v>
      </c>
      <c r="AX30" s="468">
        <v>3.9810900000000001E-4</v>
      </c>
      <c r="AY30" s="461">
        <v>1</v>
      </c>
      <c r="AZ30" s="461"/>
    </row>
    <row r="31" spans="1:52" x14ac:dyDescent="0.25">
      <c r="A31" s="432">
        <f t="shared" si="2"/>
        <v>0</v>
      </c>
      <c r="B31" s="432">
        <f t="shared" si="3"/>
        <v>0</v>
      </c>
      <c r="C31" s="463" t="s">
        <v>519</v>
      </c>
      <c r="D31" s="464">
        <v>251668</v>
      </c>
      <c r="E31" s="463" t="s">
        <v>1452</v>
      </c>
      <c r="F31" s="336">
        <v>257918</v>
      </c>
      <c r="G31" s="332" t="s">
        <v>458</v>
      </c>
      <c r="H31" s="333">
        <v>33200</v>
      </c>
      <c r="I31" s="332" t="s">
        <v>459</v>
      </c>
      <c r="J31" s="333">
        <v>33200</v>
      </c>
      <c r="K31" s="463" t="s">
        <v>460</v>
      </c>
      <c r="L31" s="333">
        <v>12900</v>
      </c>
      <c r="M31" s="463" t="s">
        <v>476</v>
      </c>
      <c r="N31" s="334">
        <v>13000</v>
      </c>
      <c r="O31" s="463" t="s">
        <v>462</v>
      </c>
      <c r="P31" s="334">
        <v>2200</v>
      </c>
      <c r="Q31" s="333">
        <v>10600</v>
      </c>
      <c r="R31" s="333">
        <v>12400</v>
      </c>
      <c r="S31" s="333">
        <v>5400</v>
      </c>
      <c r="T31" s="333">
        <v>2800</v>
      </c>
      <c r="U31" s="333">
        <v>4900</v>
      </c>
      <c r="V31" s="465"/>
      <c r="X31" s="469" t="s">
        <v>519</v>
      </c>
      <c r="Y31" s="461"/>
      <c r="AA31" s="466">
        <v>-15</v>
      </c>
      <c r="AB31" s="466">
        <v>-35</v>
      </c>
      <c r="AC31" s="466">
        <v>35</v>
      </c>
      <c r="AD31" s="466">
        <v>53</v>
      </c>
      <c r="AE31" s="468">
        <v>23754.799999999999</v>
      </c>
      <c r="AF31" s="468">
        <v>856.56399999999996</v>
      </c>
      <c r="AG31" s="468">
        <v>-239.059</v>
      </c>
      <c r="AH31" s="468">
        <v>9.9128900000000009</v>
      </c>
      <c r="AI31" s="468">
        <v>-8.0401000000000007</v>
      </c>
      <c r="AJ31" s="468">
        <v>-0.750884</v>
      </c>
      <c r="AK31" s="468">
        <v>3.1424800000000003E-2</v>
      </c>
      <c r="AL31" s="468">
        <v>-7.8991400000000003E-2</v>
      </c>
      <c r="AM31" s="468">
        <v>-6.2576899999999998E-3</v>
      </c>
      <c r="AN31" s="468">
        <v>5.8439700000000004E-3</v>
      </c>
      <c r="AO31" s="468">
        <v>3998.88</v>
      </c>
      <c r="AP31" s="468">
        <v>79.324100000000001</v>
      </c>
      <c r="AQ31" s="468">
        <v>41.982700000000001</v>
      </c>
      <c r="AR31" s="468">
        <v>0.62443099999999996</v>
      </c>
      <c r="AS31" s="468">
        <v>0.94568700000000006</v>
      </c>
      <c r="AT31" s="468">
        <v>-9.1685299999999997E-2</v>
      </c>
      <c r="AU31" s="468">
        <v>4.6325799999999999E-3</v>
      </c>
      <c r="AV31" s="468">
        <v>2.2761399999999998E-3</v>
      </c>
      <c r="AW31" s="468">
        <v>2.34884E-3</v>
      </c>
      <c r="AX31" s="468">
        <v>-1.6253400000000001E-3</v>
      </c>
      <c r="AY31" s="461">
        <v>1</v>
      </c>
      <c r="AZ31" s="461"/>
    </row>
    <row r="32" spans="1:52" x14ac:dyDescent="0.25">
      <c r="A32" s="432">
        <f t="shared" si="2"/>
        <v>0</v>
      </c>
      <c r="B32" s="432">
        <f t="shared" si="3"/>
        <v>0</v>
      </c>
      <c r="C32" s="463" t="s">
        <v>522</v>
      </c>
      <c r="D32" s="464">
        <v>254701</v>
      </c>
      <c r="E32" s="463" t="s">
        <v>1453</v>
      </c>
      <c r="F32" s="336">
        <v>260951</v>
      </c>
      <c r="G32" s="332" t="s">
        <v>458</v>
      </c>
      <c r="H32" s="333">
        <v>33200</v>
      </c>
      <c r="I32" s="332" t="s">
        <v>459</v>
      </c>
      <c r="J32" s="333">
        <v>33200</v>
      </c>
      <c r="K32" s="463" t="s">
        <v>460</v>
      </c>
      <c r="L32" s="333">
        <v>12900</v>
      </c>
      <c r="M32" s="463" t="s">
        <v>476</v>
      </c>
      <c r="N32" s="334">
        <v>13000</v>
      </c>
      <c r="O32" s="463" t="s">
        <v>462</v>
      </c>
      <c r="P32" s="334">
        <v>2200</v>
      </c>
      <c r="Q32" s="333">
        <v>10600</v>
      </c>
      <c r="R32" s="333">
        <v>12400</v>
      </c>
      <c r="S32" s="333">
        <v>5400</v>
      </c>
      <c r="T32" s="333">
        <v>2800</v>
      </c>
      <c r="U32" s="333">
        <v>4900</v>
      </c>
      <c r="V32" s="465"/>
      <c r="X32" s="469" t="s">
        <v>522</v>
      </c>
      <c r="Y32" s="461"/>
      <c r="AA32" s="466">
        <v>-15</v>
      </c>
      <c r="AB32" s="466">
        <v>-35</v>
      </c>
      <c r="AC32" s="466">
        <v>35</v>
      </c>
      <c r="AD32" s="466">
        <v>53</v>
      </c>
      <c r="AE32" s="468">
        <v>30693.200000000001</v>
      </c>
      <c r="AF32" s="468">
        <v>1094.8</v>
      </c>
      <c r="AG32" s="468">
        <v>-377.37299999999999</v>
      </c>
      <c r="AH32" s="468">
        <v>12.9375</v>
      </c>
      <c r="AI32" s="468">
        <v>-11.6485</v>
      </c>
      <c r="AJ32" s="468">
        <v>0.59352800000000006</v>
      </c>
      <c r="AK32" s="468">
        <v>4.6287399999999999E-2</v>
      </c>
      <c r="AL32" s="468">
        <v>-0.102213</v>
      </c>
      <c r="AM32" s="468">
        <v>1.31077E-2</v>
      </c>
      <c r="AN32" s="468">
        <v>4.07725E-4</v>
      </c>
      <c r="AO32" s="468">
        <v>5606.44</v>
      </c>
      <c r="AP32" s="468">
        <v>122.744</v>
      </c>
      <c r="AQ32" s="468">
        <v>26.186599999999999</v>
      </c>
      <c r="AR32" s="468">
        <v>1.0529599999999999</v>
      </c>
      <c r="AS32" s="468">
        <v>0.53042800000000001</v>
      </c>
      <c r="AT32" s="468">
        <v>0.127775</v>
      </c>
      <c r="AU32" s="468">
        <v>5.8983000000000004E-3</v>
      </c>
      <c r="AV32" s="468">
        <v>1.3387E-3</v>
      </c>
      <c r="AW32" s="468">
        <v>7.6689699999999998E-3</v>
      </c>
      <c r="AX32" s="468">
        <v>-1.6161299999999999E-3</v>
      </c>
      <c r="AY32" s="461">
        <v>1</v>
      </c>
      <c r="AZ32" s="461"/>
    </row>
    <row r="33" spans="1:1024" x14ac:dyDescent="0.25">
      <c r="A33" s="432">
        <f t="shared" si="2"/>
        <v>0</v>
      </c>
      <c r="B33" s="432">
        <f t="shared" si="3"/>
        <v>0</v>
      </c>
      <c r="C33" s="463" t="s">
        <v>529</v>
      </c>
      <c r="D33" s="464">
        <v>265353</v>
      </c>
      <c r="E33" s="463" t="s">
        <v>1454</v>
      </c>
      <c r="F33" s="336">
        <v>271603</v>
      </c>
      <c r="G33" s="332" t="s">
        <v>458</v>
      </c>
      <c r="H33" s="333">
        <v>33200</v>
      </c>
      <c r="I33" s="332" t="s">
        <v>459</v>
      </c>
      <c r="J33" s="333">
        <v>33200</v>
      </c>
      <c r="K33" s="463" t="s">
        <v>460</v>
      </c>
      <c r="L33" s="333">
        <v>12900</v>
      </c>
      <c r="M33" s="463" t="s">
        <v>476</v>
      </c>
      <c r="N33" s="334">
        <v>13000</v>
      </c>
      <c r="O33" s="463" t="s">
        <v>462</v>
      </c>
      <c r="P33" s="334">
        <v>2200</v>
      </c>
      <c r="Q33" s="333">
        <v>10600</v>
      </c>
      <c r="R33" s="333">
        <v>12400</v>
      </c>
      <c r="S33" s="333">
        <v>5400</v>
      </c>
      <c r="T33" s="333">
        <v>2800</v>
      </c>
      <c r="U33" s="333">
        <v>4900</v>
      </c>
      <c r="V33" s="465"/>
      <c r="X33" s="469" t="s">
        <v>529</v>
      </c>
      <c r="Y33" s="461"/>
      <c r="AA33" s="466">
        <v>-15</v>
      </c>
      <c r="AB33" s="466">
        <v>-35</v>
      </c>
      <c r="AC33" s="466">
        <v>35</v>
      </c>
      <c r="AD33" s="466">
        <v>53</v>
      </c>
      <c r="AE33" s="468">
        <v>28934.49</v>
      </c>
      <c r="AF33" s="468">
        <v>976.32389999999998</v>
      </c>
      <c r="AG33" s="468">
        <v>-278.08710000000002</v>
      </c>
      <c r="AH33" s="468">
        <v>10.919639999999999</v>
      </c>
      <c r="AI33" s="468">
        <v>-8.5497440000000005</v>
      </c>
      <c r="AJ33" s="468">
        <v>-0.67691000000000001</v>
      </c>
      <c r="AK33" s="468">
        <v>3.4623290000000001E-2</v>
      </c>
      <c r="AL33" s="468">
        <v>-8.6811819999999998E-2</v>
      </c>
      <c r="AM33" s="468">
        <v>-1.03245E-2</v>
      </c>
      <c r="AN33" s="468">
        <v>4.2009120000000002E-3</v>
      </c>
      <c r="AO33" s="468">
        <v>4651.9049999999997</v>
      </c>
      <c r="AP33" s="468">
        <v>68.269189999999995</v>
      </c>
      <c r="AQ33" s="468">
        <v>80.079490000000007</v>
      </c>
      <c r="AR33" s="468">
        <v>0.13217760000000001</v>
      </c>
      <c r="AS33" s="468">
        <v>1.957398</v>
      </c>
      <c r="AT33" s="468">
        <v>-0.43030810000000003</v>
      </c>
      <c r="AU33" s="468">
        <v>1.119461E-3</v>
      </c>
      <c r="AV33" s="468">
        <v>9.3413149999999993E-3</v>
      </c>
      <c r="AW33" s="468">
        <v>-6.1763020000000005E-4</v>
      </c>
      <c r="AX33" s="468">
        <v>2.4437699999999999E-4</v>
      </c>
      <c r="AY33" s="461">
        <v>1</v>
      </c>
      <c r="AZ33" s="461"/>
    </row>
    <row r="34" spans="1:1024" x14ac:dyDescent="0.25">
      <c r="A34" s="471"/>
      <c r="B34" s="471"/>
      <c r="C34" s="471"/>
      <c r="D34" s="471"/>
      <c r="E34" s="471"/>
      <c r="F34" s="471"/>
      <c r="G34" s="349"/>
      <c r="H34" s="349"/>
      <c r="I34" s="349"/>
      <c r="J34" s="349"/>
      <c r="K34" s="349"/>
      <c r="L34" s="349"/>
      <c r="M34" s="349"/>
      <c r="N34" s="349"/>
      <c r="O34" s="472"/>
      <c r="P34" s="472"/>
      <c r="Q34" s="472"/>
      <c r="R34" s="472"/>
      <c r="S34" s="472"/>
      <c r="T34" s="472"/>
    </row>
    <row r="35" spans="1:1024" ht="18.75" customHeight="1" x14ac:dyDescent="0.25">
      <c r="A35" s="188" t="s">
        <v>745</v>
      </c>
      <c r="B35" s="190"/>
      <c r="C35" s="190"/>
      <c r="D35" s="473"/>
      <c r="E35" s="188"/>
      <c r="F35" s="190"/>
      <c r="G35" s="190"/>
      <c r="H35" s="190"/>
      <c r="I35" s="473"/>
      <c r="J35" s="473"/>
      <c r="K35" s="188"/>
      <c r="L35" s="188"/>
      <c r="M35" s="188"/>
      <c r="N35" s="188"/>
      <c r="O35" s="190"/>
      <c r="P35" s="190"/>
      <c r="Q35" s="190"/>
      <c r="R35" s="190"/>
      <c r="S35" s="190"/>
      <c r="T35" s="190"/>
      <c r="U35" s="473"/>
      <c r="V35" s="203"/>
      <c r="W35" s="203"/>
      <c r="X35" s="203"/>
      <c r="Y35" s="203"/>
      <c r="Z35" s="203"/>
      <c r="AA35" s="203"/>
      <c r="AB35" s="203"/>
    </row>
    <row r="36" spans="1:1024" ht="15" customHeight="1" x14ac:dyDescent="0.25">
      <c r="A36" s="959" t="s">
        <v>426</v>
      </c>
      <c r="B36" s="959"/>
      <c r="C36" s="959"/>
      <c r="D36" s="959"/>
      <c r="E36" s="959"/>
      <c r="F36" s="959"/>
      <c r="G36" s="959"/>
      <c r="H36" s="959"/>
      <c r="I36" s="959"/>
      <c r="J36" s="959"/>
      <c r="K36" s="959"/>
      <c r="L36" s="959"/>
      <c r="M36" s="959"/>
      <c r="N36" s="959"/>
      <c r="O36" s="959"/>
      <c r="P36" s="959"/>
      <c r="Q36" s="959"/>
      <c r="R36" s="959"/>
      <c r="S36" s="959"/>
      <c r="T36" s="959"/>
      <c r="U36" s="959"/>
      <c r="V36" s="959"/>
      <c r="W36" s="959"/>
      <c r="X36" s="959"/>
      <c r="Y36" s="959"/>
      <c r="Z36" s="959"/>
      <c r="AA36" s="203"/>
      <c r="AB36" s="203"/>
    </row>
    <row r="37" spans="1:1024" ht="15" customHeight="1" x14ac:dyDescent="0.25">
      <c r="A37" s="974" t="s">
        <v>746</v>
      </c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474"/>
      <c r="T37" s="474"/>
      <c r="U37" s="474"/>
      <c r="V37" s="474"/>
      <c r="W37" s="474"/>
      <c r="X37" s="474"/>
      <c r="Y37" s="474"/>
      <c r="Z37" s="474"/>
      <c r="AA37" s="203"/>
      <c r="AB37" s="203"/>
    </row>
    <row r="38" spans="1:1024" ht="15" customHeight="1" x14ac:dyDescent="0.25">
      <c r="A38" s="1004" t="s">
        <v>427</v>
      </c>
      <c r="B38" s="1004"/>
      <c r="C38" s="1004"/>
      <c r="D38" s="449"/>
      <c r="E38" s="449"/>
      <c r="F38" s="449"/>
      <c r="G38" s="449"/>
      <c r="H38" s="449"/>
      <c r="I38" s="449"/>
      <c r="J38" s="449"/>
      <c r="K38" s="449"/>
      <c r="L38" s="449"/>
      <c r="M38" s="449"/>
      <c r="N38" s="449"/>
      <c r="O38" s="449"/>
      <c r="P38" s="449"/>
      <c r="Q38" s="449"/>
      <c r="R38" s="449"/>
      <c r="S38" s="449"/>
      <c r="T38" s="449"/>
      <c r="U38" s="449"/>
      <c r="V38" s="203"/>
      <c r="W38" s="203"/>
      <c r="X38" s="203"/>
      <c r="Y38" s="203"/>
      <c r="Z38" s="203"/>
      <c r="AA38" s="203"/>
      <c r="AB38" s="203"/>
    </row>
    <row r="39" spans="1:1024" ht="15" customHeight="1" x14ac:dyDescent="0.25">
      <c r="A39" s="1005" t="s">
        <v>1455</v>
      </c>
      <c r="B39" s="1005"/>
      <c r="C39" s="1005"/>
      <c r="D39" s="1005"/>
      <c r="E39" s="1005"/>
      <c r="F39" s="1005"/>
      <c r="G39" s="1005"/>
      <c r="H39" s="1005"/>
      <c r="I39" s="1005"/>
      <c r="J39" s="1005"/>
      <c r="K39" s="1005"/>
      <c r="L39" s="1005"/>
      <c r="M39" s="1005"/>
      <c r="N39" s="1005"/>
      <c r="O39" s="1005"/>
      <c r="P39" s="1005"/>
      <c r="Q39" s="1005"/>
      <c r="R39" s="1005"/>
      <c r="S39" s="1005"/>
      <c r="T39" s="1005"/>
      <c r="U39" s="1005"/>
      <c r="V39" s="1005"/>
      <c r="W39" s="1005"/>
      <c r="X39" s="1005"/>
      <c r="Y39" s="1005"/>
      <c r="Z39" s="1005"/>
      <c r="AA39" s="1005"/>
      <c r="AB39" s="203"/>
      <c r="AM39" s="402" t="s">
        <v>1258</v>
      </c>
    </row>
    <row r="40" spans="1:1024" ht="15" customHeight="1" x14ac:dyDescent="0.25">
      <c r="A40" s="1006" t="s">
        <v>1413</v>
      </c>
      <c r="B40" s="1006"/>
      <c r="C40" s="1006"/>
      <c r="D40" s="1006"/>
      <c r="E40" s="1006"/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1006"/>
      <c r="R40" s="1006"/>
      <c r="S40" s="1006"/>
      <c r="T40" s="450"/>
      <c r="U40" s="450"/>
      <c r="V40" s="203"/>
      <c r="W40" s="203"/>
      <c r="X40" s="203"/>
      <c r="Y40" s="203"/>
      <c r="Z40" s="203"/>
      <c r="AA40" s="203"/>
      <c r="AB40" s="203"/>
      <c r="AM40" s="461"/>
    </row>
    <row r="41" spans="1:1024" ht="15" customHeight="1" x14ac:dyDescent="0.25">
      <c r="A41" s="1006" t="s">
        <v>750</v>
      </c>
      <c r="B41" s="1006"/>
      <c r="C41" s="1006"/>
      <c r="D41" s="1006"/>
      <c r="E41" s="1006"/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006"/>
      <c r="R41" s="1006"/>
      <c r="S41" s="1006"/>
      <c r="T41" s="450"/>
      <c r="U41" s="450"/>
      <c r="V41" s="203"/>
      <c r="W41" s="203"/>
      <c r="X41" s="203"/>
      <c r="Y41" s="203"/>
      <c r="Z41" s="203"/>
      <c r="AA41" s="203"/>
      <c r="AB41" s="203"/>
      <c r="AM41" s="461"/>
    </row>
    <row r="42" spans="1:1024" ht="15" customHeight="1" x14ac:dyDescent="0.25">
      <c r="A42" s="1006" t="s">
        <v>431</v>
      </c>
      <c r="B42" s="1006"/>
      <c r="C42" s="1006"/>
      <c r="D42" s="1006"/>
      <c r="E42" s="1006"/>
      <c r="F42" s="1006"/>
      <c r="G42" s="1006"/>
      <c r="H42" s="1006"/>
      <c r="I42" s="1006"/>
      <c r="J42" s="1006"/>
      <c r="K42" s="1006"/>
      <c r="L42" s="1006"/>
      <c r="M42" s="1006"/>
      <c r="N42" s="1006"/>
      <c r="O42" s="1006"/>
      <c r="P42" s="1006"/>
      <c r="Q42" s="1006"/>
      <c r="R42" s="1006"/>
      <c r="S42" s="1006"/>
      <c r="T42" s="450"/>
      <c r="U42" s="450"/>
      <c r="V42" s="203"/>
      <c r="W42" s="203"/>
      <c r="X42" s="203"/>
      <c r="Y42" s="203"/>
      <c r="Z42" s="203"/>
      <c r="AA42" s="203"/>
      <c r="AB42" s="203"/>
      <c r="AM42" s="461"/>
    </row>
    <row r="43" spans="1:1024" ht="15" customHeight="1" x14ac:dyDescent="0.25">
      <c r="A43" s="1006" t="s">
        <v>432</v>
      </c>
      <c r="B43" s="1006"/>
      <c r="C43" s="1006"/>
      <c r="D43" s="1006"/>
      <c r="E43" s="1006"/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1006"/>
      <c r="R43" s="1006"/>
      <c r="S43" s="1006"/>
      <c r="T43" s="450"/>
      <c r="U43" s="450"/>
      <c r="V43" s="203"/>
      <c r="W43" s="203"/>
      <c r="X43" s="203"/>
      <c r="Y43" s="203"/>
      <c r="Z43" s="203"/>
      <c r="AA43" s="203"/>
      <c r="AB43" s="203"/>
      <c r="AM43" s="461"/>
    </row>
    <row r="44" spans="1:1024" ht="15" customHeight="1" x14ac:dyDescent="0.25">
      <c r="A44" s="1006" t="s">
        <v>1456</v>
      </c>
      <c r="B44" s="1006"/>
      <c r="C44" s="1006"/>
      <c r="D44" s="1006"/>
      <c r="E44" s="1006"/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006"/>
      <c r="R44" s="1006"/>
      <c r="S44" s="1006"/>
      <c r="T44" s="450"/>
      <c r="U44" s="450"/>
      <c r="V44" s="203"/>
      <c r="W44" s="203"/>
      <c r="X44" s="203"/>
      <c r="Y44" s="203"/>
      <c r="Z44" s="203"/>
      <c r="AA44" s="203"/>
      <c r="AB44" s="203"/>
      <c r="AM44" s="461"/>
    </row>
    <row r="45" spans="1:1024" ht="15" customHeight="1" x14ac:dyDescent="0.25">
      <c r="A45" s="1006" t="s">
        <v>1457</v>
      </c>
      <c r="B45" s="1006"/>
      <c r="C45" s="1006"/>
      <c r="D45" s="1006"/>
      <c r="E45" s="1006"/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1006"/>
      <c r="R45" s="1006"/>
      <c r="S45" s="1006"/>
      <c r="T45" s="1006"/>
      <c r="U45" s="1006"/>
      <c r="V45" s="1006"/>
      <c r="W45" s="1006"/>
      <c r="X45" s="1006"/>
      <c r="Y45" s="1006"/>
      <c r="Z45" s="1006"/>
      <c r="AA45" s="1006"/>
      <c r="AB45" s="1006"/>
      <c r="AM45" s="461"/>
    </row>
    <row r="46" spans="1:1024" ht="15" customHeight="1" x14ac:dyDescent="0.25">
      <c r="A46" s="962" t="s">
        <v>754</v>
      </c>
      <c r="B46" s="962"/>
      <c r="C46" s="962"/>
      <c r="D46" s="962"/>
      <c r="E46" s="962"/>
      <c r="F46" s="962"/>
      <c r="G46" s="962"/>
      <c r="H46" s="962"/>
      <c r="I46" s="962"/>
      <c r="J46" s="962"/>
      <c r="K46" s="962"/>
      <c r="L46" s="962"/>
      <c r="M46" s="962"/>
      <c r="N46" s="962"/>
      <c r="O46" s="962"/>
      <c r="P46" s="962"/>
      <c r="Q46" s="962"/>
      <c r="R46" s="450"/>
      <c r="S46" s="450"/>
      <c r="T46" s="450"/>
      <c r="U46" s="450"/>
      <c r="V46" s="450"/>
      <c r="W46" s="450"/>
      <c r="X46" s="450"/>
      <c r="Y46" s="450"/>
      <c r="Z46" s="450"/>
      <c r="AA46" s="450"/>
      <c r="AB46" s="450"/>
      <c r="AM46" s="461"/>
    </row>
    <row r="47" spans="1:1024" ht="15" customHeight="1" x14ac:dyDescent="0.25">
      <c r="A47" s="1006" t="s">
        <v>436</v>
      </c>
      <c r="B47" s="1006"/>
      <c r="C47" s="1006"/>
      <c r="D47" s="1006"/>
      <c r="E47" s="1006"/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006"/>
      <c r="R47" s="1006"/>
      <c r="S47" s="1006"/>
      <c r="T47" s="450"/>
      <c r="U47" s="450"/>
      <c r="V47" s="203"/>
      <c r="W47" s="203"/>
      <c r="X47" s="203"/>
      <c r="Y47" s="203"/>
      <c r="Z47" s="203"/>
      <c r="AA47" s="203"/>
      <c r="AB47" s="203"/>
      <c r="AM47" s="461"/>
    </row>
    <row r="48" spans="1:1024" s="452" customFormat="1" x14ac:dyDescent="0.25">
      <c r="A48" s="451" t="s">
        <v>755</v>
      </c>
      <c r="B48" s="445"/>
      <c r="C48" s="445"/>
      <c r="D48" s="446"/>
      <c r="E48" s="447"/>
      <c r="F48" s="445"/>
      <c r="G48" s="445"/>
      <c r="H48" s="445"/>
      <c r="I48" s="446"/>
      <c r="J48" s="446"/>
      <c r="K48" s="447"/>
      <c r="L48" s="447"/>
      <c r="M48" s="445"/>
      <c r="N48" s="445"/>
      <c r="O48" s="445"/>
      <c r="P48" s="445"/>
      <c r="Q48" s="445"/>
      <c r="R48" s="445"/>
      <c r="S48" s="445"/>
      <c r="T48" s="446"/>
      <c r="U48" s="448"/>
      <c r="V48" s="448"/>
      <c r="W48" s="448"/>
      <c r="X48" s="448"/>
      <c r="Y48" s="448"/>
      <c r="Z48" s="448"/>
      <c r="AA48" s="448"/>
      <c r="AB48" s="475"/>
      <c r="AMJ48"/>
    </row>
    <row r="49" spans="1:1024" s="452" customFormat="1" x14ac:dyDescent="0.25">
      <c r="A49" s="447" t="s">
        <v>1248</v>
      </c>
      <c r="B49" s="445"/>
      <c r="C49" s="445"/>
      <c r="D49" s="446"/>
      <c r="E49" s="447"/>
      <c r="F49" s="445"/>
      <c r="G49" s="445"/>
      <c r="H49" s="445"/>
      <c r="I49" s="446"/>
      <c r="J49" s="446"/>
      <c r="K49" s="447"/>
      <c r="L49" s="447"/>
      <c r="M49" s="445"/>
      <c r="N49" s="445"/>
      <c r="O49" s="445"/>
      <c r="P49" s="445"/>
      <c r="Q49" s="445"/>
      <c r="R49" s="445"/>
      <c r="S49" s="445"/>
      <c r="T49" s="446"/>
      <c r="U49" s="448"/>
      <c r="V49" s="448"/>
      <c r="W49" s="448"/>
      <c r="X49" s="448"/>
      <c r="Y49" s="448"/>
      <c r="Z49" s="448"/>
      <c r="AA49" s="448"/>
      <c r="AB49" s="475"/>
      <c r="AMJ49"/>
    </row>
    <row r="50" spans="1:1024" s="452" customFormat="1" ht="14.25" customHeight="1" x14ac:dyDescent="0.25">
      <c r="A50" s="447" t="s">
        <v>1249</v>
      </c>
      <c r="B50" s="445"/>
      <c r="C50" s="445"/>
      <c r="D50" s="446"/>
      <c r="E50" s="447"/>
      <c r="F50" s="445"/>
      <c r="G50" s="445"/>
      <c r="H50" s="445"/>
      <c r="I50" s="446"/>
      <c r="J50" s="446"/>
      <c r="K50" s="447"/>
      <c r="L50" s="447"/>
      <c r="M50" s="445"/>
      <c r="N50" s="445"/>
      <c r="O50" s="445"/>
      <c r="P50" s="445"/>
      <c r="Q50" s="445"/>
      <c r="R50" s="445"/>
      <c r="S50" s="445"/>
      <c r="T50" s="446"/>
      <c r="U50" s="448"/>
      <c r="V50" s="448"/>
      <c r="W50" s="448"/>
      <c r="X50" s="448"/>
      <c r="Y50" s="448"/>
      <c r="Z50" s="448"/>
      <c r="AA50" s="448"/>
      <c r="AB50" s="475"/>
      <c r="AMJ50"/>
    </row>
    <row r="51" spans="1:1024" s="452" customFormat="1" ht="14.25" customHeight="1" x14ac:dyDescent="0.25">
      <c r="A51" s="447" t="s">
        <v>440</v>
      </c>
      <c r="B51" s="445"/>
      <c r="C51" s="445"/>
      <c r="D51" s="446"/>
      <c r="E51" s="447"/>
      <c r="F51" s="445"/>
      <c r="G51" s="445"/>
      <c r="H51" s="445"/>
      <c r="I51" s="446"/>
      <c r="J51" s="446"/>
      <c r="K51" s="447"/>
      <c r="L51" s="447"/>
      <c r="M51" s="445"/>
      <c r="N51" s="445"/>
      <c r="O51" s="445"/>
      <c r="P51" s="445"/>
      <c r="Q51" s="445"/>
      <c r="R51" s="445"/>
      <c r="S51" s="445"/>
      <c r="T51" s="446"/>
      <c r="U51" s="448"/>
      <c r="V51" s="448"/>
      <c r="W51" s="448"/>
      <c r="X51" s="448"/>
      <c r="Y51" s="448"/>
      <c r="Z51" s="448"/>
      <c r="AA51" s="448"/>
      <c r="AB51" s="475"/>
      <c r="AMJ51"/>
    </row>
    <row r="52" spans="1:1024" s="452" customFormat="1" ht="14.25" customHeight="1" x14ac:dyDescent="0.25">
      <c r="A52" s="447" t="s">
        <v>441</v>
      </c>
      <c r="B52" s="445"/>
      <c r="C52" s="445"/>
      <c r="D52" s="446"/>
      <c r="E52" s="447"/>
      <c r="F52" s="445"/>
      <c r="G52" s="445"/>
      <c r="H52" s="445"/>
      <c r="I52" s="446"/>
      <c r="J52" s="446"/>
      <c r="K52" s="447"/>
      <c r="L52" s="447"/>
      <c r="M52" s="445"/>
      <c r="N52" s="445"/>
      <c r="O52" s="445"/>
      <c r="P52" s="445"/>
      <c r="Q52" s="445"/>
      <c r="R52" s="445"/>
      <c r="S52" s="445"/>
      <c r="T52" s="446"/>
      <c r="U52" s="448"/>
      <c r="V52" s="448"/>
      <c r="W52" s="448"/>
      <c r="X52" s="448"/>
      <c r="Y52" s="448"/>
      <c r="Z52" s="448"/>
      <c r="AA52" s="448"/>
      <c r="AB52" s="475"/>
      <c r="AMJ52"/>
    </row>
    <row r="53" spans="1:1024" s="452" customFormat="1" ht="14.25" customHeight="1" x14ac:dyDescent="0.25">
      <c r="A53" s="1007" t="s">
        <v>758</v>
      </c>
      <c r="B53" s="1007"/>
      <c r="C53" s="1007"/>
      <c r="D53" s="1007"/>
      <c r="E53" s="1007"/>
      <c r="F53" s="1007"/>
      <c r="G53" s="1007"/>
      <c r="H53" s="1007"/>
      <c r="I53" s="1007"/>
      <c r="J53" s="453"/>
      <c r="K53" s="447"/>
      <c r="L53" s="447"/>
      <c r="M53" s="445"/>
      <c r="N53" s="445"/>
      <c r="O53" s="445"/>
      <c r="P53" s="445"/>
      <c r="Q53" s="445"/>
      <c r="R53" s="445"/>
      <c r="S53" s="445"/>
      <c r="T53" s="446"/>
      <c r="U53" s="448"/>
      <c r="V53" s="448"/>
      <c r="W53" s="448"/>
      <c r="X53" s="448"/>
      <c r="Y53" s="448"/>
      <c r="Z53" s="448"/>
      <c r="AA53" s="448"/>
      <c r="AB53" s="475"/>
      <c r="AMJ53"/>
    </row>
    <row r="54" spans="1:1024" s="452" customFormat="1" ht="14.25" customHeight="1" x14ac:dyDescent="0.25">
      <c r="A54" s="447" t="s">
        <v>443</v>
      </c>
      <c r="B54" s="445"/>
      <c r="C54" s="445"/>
      <c r="D54" s="446"/>
      <c r="E54" s="447"/>
      <c r="F54" s="445"/>
      <c r="G54" s="445"/>
      <c r="H54" s="445"/>
      <c r="I54" s="446"/>
      <c r="J54" s="446"/>
      <c r="K54" s="447"/>
      <c r="L54" s="447"/>
      <c r="M54" s="445"/>
      <c r="N54" s="445"/>
      <c r="O54" s="445"/>
      <c r="P54" s="445"/>
      <c r="Q54" s="445"/>
      <c r="R54" s="445"/>
      <c r="S54" s="445"/>
      <c r="T54" s="446"/>
      <c r="U54" s="448"/>
      <c r="V54" s="448"/>
      <c r="W54" s="448"/>
      <c r="X54" s="448"/>
      <c r="Y54" s="448"/>
      <c r="Z54" s="448"/>
      <c r="AA54" s="448"/>
      <c r="AB54" s="475"/>
      <c r="AMJ54"/>
    </row>
    <row r="55" spans="1:1024" s="452" customFormat="1" ht="14.25" customHeight="1" x14ac:dyDescent="0.25">
      <c r="A55" s="447" t="s">
        <v>1416</v>
      </c>
      <c r="B55" s="445"/>
      <c r="C55" s="445"/>
      <c r="D55" s="446"/>
      <c r="E55" s="447"/>
      <c r="F55" s="445"/>
      <c r="G55" s="445"/>
      <c r="H55" s="445"/>
      <c r="I55" s="446"/>
      <c r="J55" s="446"/>
      <c r="K55" s="447"/>
      <c r="L55" s="447"/>
      <c r="M55" s="445"/>
      <c r="N55" s="445"/>
      <c r="O55" s="445"/>
      <c r="P55" s="445"/>
      <c r="Q55" s="445"/>
      <c r="R55" s="445"/>
      <c r="S55" s="445"/>
      <c r="T55" s="446"/>
      <c r="U55" s="448"/>
      <c r="V55" s="448"/>
      <c r="W55" s="448"/>
      <c r="X55" s="448"/>
      <c r="Y55" s="448"/>
      <c r="Z55" s="448"/>
      <c r="AA55" s="448"/>
      <c r="AB55" s="475"/>
      <c r="AMJ55"/>
    </row>
    <row r="56" spans="1:1024" s="452" customFormat="1" ht="14.25" customHeight="1" x14ac:dyDescent="0.25">
      <c r="A56" s="447" t="s">
        <v>1417</v>
      </c>
      <c r="B56" s="445"/>
      <c r="C56" s="445"/>
      <c r="D56" s="446"/>
      <c r="E56" s="447"/>
      <c r="F56" s="445"/>
      <c r="G56" s="445"/>
      <c r="H56" s="445"/>
      <c r="I56" s="446"/>
      <c r="J56" s="446"/>
      <c r="K56" s="447"/>
      <c r="L56" s="447"/>
      <c r="M56" s="445"/>
      <c r="N56" s="445"/>
      <c r="O56" s="445"/>
      <c r="P56" s="445"/>
      <c r="Q56" s="445"/>
      <c r="R56" s="445"/>
      <c r="S56" s="445"/>
      <c r="T56" s="446"/>
      <c r="U56" s="448"/>
      <c r="V56" s="448"/>
      <c r="W56" s="448"/>
      <c r="X56" s="448"/>
      <c r="Y56" s="448"/>
      <c r="Z56" s="448"/>
      <c r="AA56" s="448"/>
      <c r="AB56" s="475"/>
      <c r="AMJ56"/>
    </row>
    <row r="57" spans="1:1024" s="452" customFormat="1" x14ac:dyDescent="0.25">
      <c r="A57" s="447" t="s">
        <v>445</v>
      </c>
      <c r="B57" s="447"/>
      <c r="C57" s="447"/>
      <c r="D57" s="447"/>
      <c r="E57" s="447"/>
      <c r="F57" s="447"/>
      <c r="G57" s="447"/>
      <c r="H57" s="447"/>
      <c r="I57" s="447"/>
      <c r="J57" s="447"/>
      <c r="K57" s="447"/>
      <c r="L57" s="447"/>
      <c r="M57" s="447"/>
      <c r="N57" s="447"/>
      <c r="O57" s="447"/>
      <c r="P57" s="447"/>
      <c r="Q57" s="447"/>
      <c r="R57" s="447"/>
      <c r="S57" s="447"/>
      <c r="T57" s="447"/>
      <c r="U57" s="448"/>
      <c r="V57" s="448"/>
      <c r="W57" s="448"/>
      <c r="X57" s="448"/>
      <c r="Y57" s="448"/>
      <c r="Z57" s="448"/>
      <c r="AA57" s="448"/>
      <c r="AB57" s="475"/>
      <c r="AMJ57"/>
    </row>
    <row r="58" spans="1:1024" s="452" customFormat="1" ht="14.25" customHeight="1" x14ac:dyDescent="0.25">
      <c r="A58" s="447" t="s">
        <v>446</v>
      </c>
      <c r="B58" s="447"/>
      <c r="C58" s="447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7"/>
      <c r="Q58" s="447"/>
      <c r="R58" s="447"/>
      <c r="S58" s="447"/>
      <c r="T58" s="447"/>
      <c r="U58" s="448"/>
      <c r="V58" s="448"/>
      <c r="W58" s="448"/>
      <c r="X58" s="448"/>
      <c r="Y58" s="448"/>
      <c r="Z58" s="448"/>
      <c r="AA58" s="448"/>
      <c r="AB58" s="475"/>
      <c r="AMJ58"/>
    </row>
    <row r="59" spans="1:1024" x14ac:dyDescent="0.25">
      <c r="A59" s="283" t="s">
        <v>760</v>
      </c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203"/>
      <c r="W59" s="203"/>
      <c r="X59" s="203"/>
      <c r="Y59" s="203"/>
      <c r="Z59" s="203"/>
      <c r="AA59" s="203"/>
      <c r="AB59" s="203"/>
      <c r="AM59" s="461"/>
    </row>
    <row r="60" spans="1:1024" x14ac:dyDescent="0.25">
      <c r="A60" s="188" t="s">
        <v>967</v>
      </c>
      <c r="B60" s="476"/>
      <c r="C60" s="476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203"/>
      <c r="W60" s="203"/>
      <c r="X60" s="203"/>
      <c r="Y60" s="203"/>
      <c r="Z60" s="203"/>
      <c r="AA60" s="203"/>
      <c r="AB60" s="203"/>
      <c r="AM60" s="461"/>
    </row>
    <row r="61" spans="1:1024" x14ac:dyDescent="0.25">
      <c r="A61" s="188" t="s">
        <v>1419</v>
      </c>
      <c r="B61" s="476"/>
      <c r="C61" s="476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203"/>
      <c r="W61" s="203"/>
      <c r="X61" s="203"/>
      <c r="Y61" s="203"/>
      <c r="Z61" s="203"/>
      <c r="AA61" s="203"/>
      <c r="AB61" s="203"/>
      <c r="AM61" s="461"/>
    </row>
    <row r="62" spans="1:1024" x14ac:dyDescent="0.25">
      <c r="A62" s="188" t="s">
        <v>762</v>
      </c>
      <c r="B62" s="188"/>
      <c r="C62" s="476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203"/>
      <c r="W62" s="203"/>
      <c r="X62" s="203"/>
      <c r="Y62" s="203"/>
      <c r="Z62" s="203"/>
      <c r="AA62" s="203"/>
      <c r="AB62" s="203"/>
      <c r="AM62" s="461"/>
    </row>
    <row r="63" spans="1:1024" x14ac:dyDescent="0.25">
      <c r="A63" s="188" t="s">
        <v>968</v>
      </c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203"/>
      <c r="W63" s="203"/>
      <c r="X63" s="203"/>
      <c r="Y63" s="203"/>
      <c r="Z63" s="203"/>
      <c r="AA63" s="203"/>
      <c r="AB63" s="203"/>
      <c r="AM63" s="461"/>
    </row>
    <row r="64" spans="1:1024" x14ac:dyDescent="0.25">
      <c r="A64" s="188" t="s">
        <v>765</v>
      </c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203"/>
      <c r="W64" s="203"/>
      <c r="X64" s="203"/>
      <c r="Y64" s="203"/>
      <c r="Z64" s="203"/>
      <c r="AA64" s="203"/>
      <c r="AB64" s="203"/>
      <c r="AM64" s="461"/>
    </row>
    <row r="65" spans="1:1024" x14ac:dyDescent="0.25">
      <c r="A65" s="188" t="s">
        <v>766</v>
      </c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203"/>
      <c r="W65" s="203"/>
      <c r="X65" s="203"/>
      <c r="Y65" s="203"/>
      <c r="Z65" s="203"/>
      <c r="AA65" s="203"/>
      <c r="AB65" s="203"/>
      <c r="AM65" s="461"/>
    </row>
    <row r="66" spans="1:1024" s="328" customFormat="1" x14ac:dyDescent="0.25">
      <c r="AMJ66"/>
    </row>
    <row r="67" spans="1:1024" s="328" customFormat="1" x14ac:dyDescent="0.25">
      <c r="AMJ67"/>
    </row>
    <row r="68" spans="1:1024" s="328" customFormat="1" x14ac:dyDescent="0.25">
      <c r="AMJ68"/>
    </row>
    <row r="69" spans="1:1024" s="328" customFormat="1" x14ac:dyDescent="0.25">
      <c r="AMJ69"/>
    </row>
    <row r="70" spans="1:1024" s="328" customFormat="1" x14ac:dyDescent="0.25">
      <c r="AMJ70"/>
    </row>
    <row r="71" spans="1:1024" s="328" customFormat="1" x14ac:dyDescent="0.25">
      <c r="AMJ71"/>
    </row>
    <row r="72" spans="1:1024" s="328" customFormat="1" x14ac:dyDescent="0.25">
      <c r="AMJ72"/>
    </row>
    <row r="73" spans="1:1024" s="328" customFormat="1" x14ac:dyDescent="0.25">
      <c r="AMJ73"/>
    </row>
    <row r="74" spans="1:1024" s="328" customFormat="1" x14ac:dyDescent="0.25">
      <c r="AMJ74"/>
    </row>
    <row r="75" spans="1:1024" s="328" customFormat="1" x14ac:dyDescent="0.25">
      <c r="AMJ75"/>
    </row>
    <row r="76" spans="1:1024" s="328" customFormat="1" x14ac:dyDescent="0.25">
      <c r="AMJ76"/>
    </row>
    <row r="77" spans="1:1024" s="328" customFormat="1" x14ac:dyDescent="0.25">
      <c r="AMJ77"/>
    </row>
    <row r="78" spans="1:1024" s="328" customFormat="1" x14ac:dyDescent="0.25">
      <c r="AMJ78"/>
    </row>
    <row r="79" spans="1:1024" s="328" customFormat="1" x14ac:dyDescent="0.25">
      <c r="AMJ79"/>
    </row>
    <row r="80" spans="1:1024" s="328" customFormat="1" x14ac:dyDescent="0.25">
      <c r="AMJ80"/>
    </row>
    <row r="81" spans="1024:1024" s="328" customFormat="1" x14ac:dyDescent="0.25">
      <c r="AMJ81"/>
    </row>
    <row r="82" spans="1024:1024" s="328" customFormat="1" x14ac:dyDescent="0.25">
      <c r="AMJ82"/>
    </row>
    <row r="83" spans="1024:1024" s="328" customFormat="1" x14ac:dyDescent="0.25">
      <c r="AMJ83"/>
    </row>
    <row r="84" spans="1024:1024" s="328" customFormat="1" x14ac:dyDescent="0.25">
      <c r="AMJ84"/>
    </row>
    <row r="85" spans="1024:1024" s="328" customFormat="1" x14ac:dyDescent="0.25">
      <c r="AMJ85"/>
    </row>
    <row r="86" spans="1024:1024" s="328" customFormat="1" x14ac:dyDescent="0.25">
      <c r="AMJ86"/>
    </row>
    <row r="87" spans="1024:1024" s="328" customFormat="1" x14ac:dyDescent="0.25">
      <c r="AMJ87"/>
    </row>
    <row r="88" spans="1024:1024" s="328" customFormat="1" x14ac:dyDescent="0.25">
      <c r="AMJ88"/>
    </row>
    <row r="89" spans="1024:1024" s="328" customFormat="1" x14ac:dyDescent="0.25">
      <c r="AMJ89"/>
    </row>
    <row r="90" spans="1024:1024" s="328" customFormat="1" x14ac:dyDescent="0.25">
      <c r="AMJ90"/>
    </row>
    <row r="91" spans="1024:1024" s="328" customFormat="1" x14ac:dyDescent="0.25">
      <c r="AMJ91"/>
    </row>
    <row r="92" spans="1024:1024" s="328" customFormat="1" x14ac:dyDescent="0.25">
      <c r="AMJ92"/>
    </row>
    <row r="93" spans="1024:1024" s="328" customFormat="1" x14ac:dyDescent="0.25">
      <c r="AMJ93"/>
    </row>
    <row r="94" spans="1024:1024" s="328" customFormat="1" x14ac:dyDescent="0.25">
      <c r="AMJ94"/>
    </row>
    <row r="95" spans="1024:1024" s="328" customFormat="1" x14ac:dyDescent="0.25">
      <c r="AMJ95"/>
    </row>
    <row r="96" spans="1024:1024" s="328" customFormat="1" x14ac:dyDescent="0.25">
      <c r="AMJ96"/>
    </row>
    <row r="97" spans="1024:1024" s="328" customFormat="1" x14ac:dyDescent="0.25">
      <c r="AMJ97"/>
    </row>
    <row r="98" spans="1024:1024" s="328" customFormat="1" x14ac:dyDescent="0.25">
      <c r="AMJ98"/>
    </row>
    <row r="99" spans="1024:1024" s="328" customFormat="1" x14ac:dyDescent="0.25">
      <c r="AMJ99"/>
    </row>
    <row r="100" spans="1024:1024" s="328" customFormat="1" x14ac:dyDescent="0.25">
      <c r="AMJ100"/>
    </row>
    <row r="101" spans="1024:1024" s="328" customFormat="1" x14ac:dyDescent="0.25">
      <c r="AMJ101"/>
    </row>
    <row r="102" spans="1024:1024" s="328" customFormat="1" x14ac:dyDescent="0.25">
      <c r="AMJ102"/>
    </row>
    <row r="103" spans="1024:1024" s="328" customFormat="1" x14ac:dyDescent="0.25">
      <c r="AMJ103"/>
    </row>
    <row r="104" spans="1024:1024" s="328" customFormat="1" x14ac:dyDescent="0.25">
      <c r="AMJ104"/>
    </row>
    <row r="105" spans="1024:1024" s="328" customFormat="1" x14ac:dyDescent="0.25">
      <c r="AMJ105"/>
    </row>
    <row r="106" spans="1024:1024" s="328" customFormat="1" x14ac:dyDescent="0.25">
      <c r="AMJ106"/>
    </row>
    <row r="107" spans="1024:1024" s="328" customFormat="1" x14ac:dyDescent="0.25">
      <c r="AMJ107"/>
    </row>
    <row r="108" spans="1024:1024" s="328" customFormat="1" x14ac:dyDescent="0.25">
      <c r="AMJ108"/>
    </row>
  </sheetData>
  <mergeCells count="34">
    <mergeCell ref="A3:I3"/>
    <mergeCell ref="A2:I2"/>
    <mergeCell ref="A1:I1"/>
    <mergeCell ref="A44:S44"/>
    <mergeCell ref="A45:AB45"/>
    <mergeCell ref="A46:Q46"/>
    <mergeCell ref="A47:S47"/>
    <mergeCell ref="A53:I53"/>
    <mergeCell ref="A39:AA39"/>
    <mergeCell ref="A40:S40"/>
    <mergeCell ref="A41:S41"/>
    <mergeCell ref="A42:S42"/>
    <mergeCell ref="A43:S43"/>
    <mergeCell ref="A9:U9"/>
    <mergeCell ref="A26:U26"/>
    <mergeCell ref="A36:Z36"/>
    <mergeCell ref="A37:R37"/>
    <mergeCell ref="A38:C38"/>
    <mergeCell ref="A4:B4"/>
    <mergeCell ref="D4:E4"/>
    <mergeCell ref="G4:H4"/>
    <mergeCell ref="A6:U6"/>
    <mergeCell ref="A7:A8"/>
    <mergeCell ref="B7:B8"/>
    <mergeCell ref="C7:C8"/>
    <mergeCell ref="D7:D8"/>
    <mergeCell ref="E7:E8"/>
    <mergeCell ref="F7:F8"/>
    <mergeCell ref="G7:U7"/>
    <mergeCell ref="G8:H8"/>
    <mergeCell ref="I8:J8"/>
    <mergeCell ref="K8:L8"/>
    <mergeCell ref="M8:N8"/>
    <mergeCell ref="O8:P8"/>
  </mergeCells>
  <hyperlinks>
    <hyperlink ref="G4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10"/>
  <sheetViews>
    <sheetView zoomScale="90" zoomScaleNormal="90" workbookViewId="0">
      <selection activeCell="A3" sqref="A3:I3"/>
    </sheetView>
  </sheetViews>
  <sheetFormatPr defaultColWidth="9.140625" defaultRowHeight="15" x14ac:dyDescent="0.25"/>
  <cols>
    <col min="1" max="1" width="28.5703125" style="406" customWidth="1"/>
    <col min="2" max="2" width="17" style="406" customWidth="1"/>
    <col min="3" max="3" width="27.85546875" style="406" customWidth="1"/>
    <col min="4" max="4" width="13.42578125" style="406" customWidth="1"/>
    <col min="5" max="5" width="27" style="406" customWidth="1"/>
    <col min="6" max="6" width="15.42578125" style="406" customWidth="1"/>
    <col min="7" max="10" width="9.5703125" style="406" customWidth="1"/>
    <col min="11" max="11" width="7.85546875" style="406" customWidth="1"/>
    <col min="12" max="12" width="10.7109375" style="406" customWidth="1"/>
    <col min="13" max="13" width="8.7109375" style="406" customWidth="1"/>
    <col min="14" max="14" width="10" style="406" customWidth="1"/>
    <col min="15" max="16" width="7.5703125" style="406" customWidth="1"/>
    <col min="17" max="17" width="9" style="406" customWidth="1"/>
    <col min="18" max="18" width="9.28515625" style="406" customWidth="1"/>
    <col min="19" max="19" width="8.28515625" style="406" customWidth="1"/>
    <col min="20" max="20" width="8" style="406" customWidth="1"/>
    <col min="21" max="21" width="8.42578125" style="406" customWidth="1"/>
    <col min="22" max="22" width="2.140625" style="406" customWidth="1"/>
    <col min="23" max="23" width="5" style="406" hidden="1" customWidth="1"/>
    <col min="24" max="24" width="27" style="406" hidden="1" customWidth="1"/>
    <col min="25" max="55" width="9.140625" style="406" hidden="1"/>
    <col min="56" max="1024" width="9.140625" style="406"/>
  </cols>
  <sheetData>
    <row r="1" spans="1:56" ht="23.25" customHeight="1" x14ac:dyDescent="0.25">
      <c r="A1" s="1123" t="s">
        <v>2921</v>
      </c>
      <c r="B1" s="1123"/>
      <c r="C1" s="1123"/>
      <c r="D1" s="1123"/>
      <c r="E1" s="1123"/>
      <c r="F1" s="1123"/>
      <c r="G1" s="1123"/>
      <c r="H1" s="1123"/>
      <c r="I1" s="1123"/>
    </row>
    <row r="2" spans="1:56" ht="189.75" customHeight="1" x14ac:dyDescent="0.25">
      <c r="A2" s="1109"/>
      <c r="B2" s="1109"/>
      <c r="C2" s="1109"/>
      <c r="D2" s="1109"/>
      <c r="E2" s="1109"/>
      <c r="F2" s="1109"/>
      <c r="G2" s="1109"/>
      <c r="H2" s="1109"/>
      <c r="I2" s="1109"/>
    </row>
    <row r="3" spans="1:56" ht="21.75" customHeight="1" x14ac:dyDescent="0.25">
      <c r="A3" s="1123" t="s">
        <v>2922</v>
      </c>
      <c r="B3" s="1123"/>
      <c r="C3" s="1123"/>
      <c r="D3" s="1123"/>
      <c r="E3" s="1123"/>
      <c r="F3" s="1123"/>
      <c r="G3" s="1123"/>
      <c r="H3" s="1123"/>
      <c r="I3" s="1123"/>
    </row>
    <row r="4" spans="1:56" ht="15.75" x14ac:dyDescent="0.25">
      <c r="A4" s="1011" t="s">
        <v>447</v>
      </c>
      <c r="B4" s="1011"/>
      <c r="C4" s="254">
        <v>-10</v>
      </c>
      <c r="D4" s="1011" t="s">
        <v>1369</v>
      </c>
      <c r="E4" s="1011"/>
      <c r="F4" s="254">
        <v>45</v>
      </c>
      <c r="G4" s="6" t="s">
        <v>42</v>
      </c>
      <c r="H4" s="6"/>
    </row>
    <row r="5" spans="1:56" x14ac:dyDescent="0.25">
      <c r="A5" s="430"/>
      <c r="B5" s="430"/>
      <c r="C5" s="477"/>
      <c r="D5" s="430"/>
      <c r="E5" s="430"/>
      <c r="F5" s="477"/>
    </row>
    <row r="6" spans="1:56" ht="14.25" customHeight="1" x14ac:dyDescent="0.25">
      <c r="A6" s="1000" t="s">
        <v>14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478"/>
    </row>
    <row r="7" spans="1:56" ht="30.75" customHeight="1" x14ac:dyDescent="0.25">
      <c r="A7" s="1000" t="s">
        <v>331</v>
      </c>
      <c r="B7" s="1000" t="s">
        <v>451</v>
      </c>
      <c r="C7" s="1000" t="s">
        <v>1370</v>
      </c>
      <c r="D7" s="1010" t="s">
        <v>309</v>
      </c>
      <c r="E7" s="1000" t="s">
        <v>1371</v>
      </c>
      <c r="F7" s="1010" t="s">
        <v>309</v>
      </c>
      <c r="G7" s="1000" t="s">
        <v>1372</v>
      </c>
      <c r="H7" s="1000"/>
      <c r="I7" s="1000"/>
      <c r="J7" s="1000"/>
      <c r="K7" s="1000"/>
      <c r="L7" s="1000"/>
      <c r="M7" s="1000"/>
      <c r="N7" s="1000"/>
      <c r="O7" s="1000"/>
      <c r="P7" s="1000"/>
      <c r="Q7" s="1000"/>
      <c r="R7" s="1000"/>
      <c r="S7" s="1000"/>
      <c r="T7" s="1000"/>
      <c r="U7" s="1000"/>
      <c r="X7" s="400"/>
      <c r="Y7" s="401" t="s">
        <v>975</v>
      </c>
      <c r="Z7" s="401" t="s">
        <v>976</v>
      </c>
      <c r="AA7" s="402" t="s">
        <v>1250</v>
      </c>
      <c r="AB7" s="402" t="s">
        <v>1251</v>
      </c>
      <c r="AC7" s="402" t="s">
        <v>1252</v>
      </c>
      <c r="AD7" s="402" t="s">
        <v>1253</v>
      </c>
      <c r="AE7" s="402" t="s">
        <v>774</v>
      </c>
      <c r="AF7" s="402" t="s">
        <v>775</v>
      </c>
      <c r="AG7" s="402" t="s">
        <v>776</v>
      </c>
      <c r="AH7" s="402" t="s">
        <v>777</v>
      </c>
      <c r="AI7" s="402" t="s">
        <v>778</v>
      </c>
      <c r="AJ7" s="402" t="s">
        <v>779</v>
      </c>
      <c r="AK7" s="402" t="s">
        <v>780</v>
      </c>
      <c r="AL7" s="402" t="s">
        <v>781</v>
      </c>
      <c r="AM7" s="402" t="s">
        <v>782</v>
      </c>
      <c r="AN7" s="402" t="s">
        <v>783</v>
      </c>
      <c r="AO7" s="403" t="s">
        <v>784</v>
      </c>
      <c r="AP7" s="403" t="s">
        <v>785</v>
      </c>
      <c r="AQ7" s="403" t="s">
        <v>786</v>
      </c>
      <c r="AR7" s="403" t="s">
        <v>787</v>
      </c>
      <c r="AS7" s="403" t="s">
        <v>788</v>
      </c>
      <c r="AT7" s="403" t="s">
        <v>789</v>
      </c>
      <c r="AU7" s="403" t="s">
        <v>790</v>
      </c>
      <c r="AV7" s="403" t="s">
        <v>791</v>
      </c>
      <c r="AW7" s="403" t="s">
        <v>792</v>
      </c>
      <c r="AX7" s="403" t="s">
        <v>793</v>
      </c>
      <c r="AY7" s="403" t="s">
        <v>1254</v>
      </c>
      <c r="AZ7" s="403" t="s">
        <v>1255</v>
      </c>
      <c r="BA7" s="403" t="s">
        <v>1256</v>
      </c>
      <c r="BB7" s="403" t="s">
        <v>1257</v>
      </c>
      <c r="BC7" s="403" t="s">
        <v>1258</v>
      </c>
    </row>
    <row r="8" spans="1:56" ht="28.5" customHeight="1" x14ac:dyDescent="0.25">
      <c r="A8" s="1000"/>
      <c r="B8" s="1000"/>
      <c r="C8" s="1000"/>
      <c r="D8" s="1010"/>
      <c r="E8" s="1000"/>
      <c r="F8" s="1010"/>
      <c r="G8" s="1000" t="s">
        <v>1373</v>
      </c>
      <c r="H8" s="1000"/>
      <c r="I8" s="1000" t="s">
        <v>1374</v>
      </c>
      <c r="J8" s="1000"/>
      <c r="K8" s="1000" t="s">
        <v>1375</v>
      </c>
      <c r="L8" s="1000"/>
      <c r="M8" s="1000" t="s">
        <v>1376</v>
      </c>
      <c r="N8" s="1000"/>
      <c r="O8" s="1000" t="s">
        <v>1377</v>
      </c>
      <c r="P8" s="1000"/>
      <c r="Q8" s="217" t="s">
        <v>1378</v>
      </c>
      <c r="R8" s="217" t="s">
        <v>1379</v>
      </c>
      <c r="S8" s="217" t="s">
        <v>1380</v>
      </c>
      <c r="T8" s="217" t="s">
        <v>1381</v>
      </c>
      <c r="U8" s="217" t="s">
        <v>1384</v>
      </c>
      <c r="X8" s="404"/>
      <c r="Y8" s="404"/>
      <c r="Z8" s="404"/>
      <c r="AA8" s="404"/>
      <c r="AB8" s="404"/>
      <c r="AC8" s="404"/>
      <c r="AD8" s="404"/>
      <c r="AE8" s="404"/>
      <c r="AF8" s="404"/>
      <c r="AG8" s="404"/>
      <c r="AH8" s="404"/>
      <c r="AI8" s="404"/>
      <c r="AJ8" s="404"/>
      <c r="AK8" s="404"/>
      <c r="AL8" s="404"/>
      <c r="AM8" s="404"/>
      <c r="AN8" s="404"/>
      <c r="AO8" s="404"/>
      <c r="AP8" s="404"/>
      <c r="AQ8" s="404"/>
      <c r="AR8" s="404"/>
      <c r="AS8" s="404"/>
      <c r="AT8" s="404"/>
      <c r="AU8" s="404"/>
      <c r="AV8" s="404"/>
      <c r="AW8" s="404"/>
      <c r="AX8" s="404"/>
      <c r="AY8" s="404"/>
      <c r="AZ8" s="404"/>
      <c r="BA8" s="404"/>
      <c r="BB8" s="404"/>
      <c r="BC8" s="404"/>
    </row>
    <row r="9" spans="1:56" ht="14.25" customHeight="1" x14ac:dyDescent="0.25">
      <c r="A9" s="1000" t="s">
        <v>993</v>
      </c>
      <c r="B9" s="1000"/>
      <c r="C9" s="1000"/>
      <c r="D9" s="1000"/>
      <c r="E9" s="1000"/>
      <c r="F9" s="1000"/>
      <c r="G9" s="1000"/>
      <c r="H9" s="1000"/>
      <c r="I9" s="1000"/>
      <c r="J9" s="1000"/>
      <c r="K9" s="1000"/>
      <c r="L9" s="1000"/>
      <c r="M9" s="1000"/>
      <c r="N9" s="1000"/>
      <c r="O9" s="1000"/>
      <c r="P9" s="1000"/>
      <c r="Q9" s="1000"/>
      <c r="R9" s="1000"/>
      <c r="S9" s="1000"/>
      <c r="T9" s="1000"/>
      <c r="U9" s="1000"/>
      <c r="X9" s="405" t="s">
        <v>1259</v>
      </c>
      <c r="Y9" s="405"/>
      <c r="Z9" s="405"/>
      <c r="AE9" s="407" t="s">
        <v>1260</v>
      </c>
      <c r="AF9" s="407" t="s">
        <v>1261</v>
      </c>
      <c r="AG9" s="407" t="s">
        <v>1262</v>
      </c>
      <c r="AH9" s="407" t="s">
        <v>1263</v>
      </c>
      <c r="AI9" s="407" t="s">
        <v>1264</v>
      </c>
      <c r="AJ9" s="407" t="s">
        <v>1265</v>
      </c>
      <c r="AK9" s="407" t="s">
        <v>1266</v>
      </c>
      <c r="AL9" s="407" t="s">
        <v>1267</v>
      </c>
      <c r="AM9" s="407" t="s">
        <v>1268</v>
      </c>
      <c r="AN9" s="407" t="s">
        <v>1269</v>
      </c>
      <c r="AO9" s="407" t="s">
        <v>1270</v>
      </c>
      <c r="AP9" s="407" t="s">
        <v>1271</v>
      </c>
      <c r="AQ9" s="407" t="s">
        <v>1272</v>
      </c>
      <c r="AR9" s="407" t="s">
        <v>1273</v>
      </c>
      <c r="AS9" s="407" t="s">
        <v>1274</v>
      </c>
      <c r="AT9" s="407" t="s">
        <v>1275</v>
      </c>
      <c r="AU9" s="407" t="s">
        <v>1276</v>
      </c>
      <c r="AV9" s="407" t="s">
        <v>1277</v>
      </c>
      <c r="AW9" s="407" t="s">
        <v>1278</v>
      </c>
      <c r="AX9" s="407" t="s">
        <v>1279</v>
      </c>
      <c r="AY9" s="407"/>
      <c r="AZ9" s="407"/>
      <c r="BA9" s="407"/>
      <c r="BB9" s="407"/>
      <c r="BC9" s="407"/>
    </row>
    <row r="10" spans="1:56" s="452" customFormat="1" ht="14.25" x14ac:dyDescent="0.2">
      <c r="A10" s="479">
        <f t="shared" ref="A10:A17" si="0">IF(AND($C$4&lt;=AA10,$C$4&gt;=AB10,$F$4&gt;=AC10,$F$4&lt;=AD10),AE10+AF10*$C$4+AG10*$F$4+AH10*$C$4*$C$4+AI10*$C$4*$F$4+AJ10*$F$4*$F$4+AK10*$C$4*$C$4*$C$4+AL10*$F$4*$C$4*$C$4+AM10*$C$4*$F$4*$F$4+AN10*$F$4*$F$4*$F$4,0)</f>
        <v>3.3962089244169991</v>
      </c>
      <c r="B10" s="479">
        <f t="shared" ref="B10:B17" si="1">IF(AND($C$4&lt;=AA10,$C$4&gt;=AB10,$F$4&gt;=AC10,$F$4&lt;=AD10),AO10+AP10*$C$4+AQ10*$F$4+AR10*$C$4*$C$4+AS10*$C$4*$F$4+AT10*$F$4*$F$4+AU10*$C$4*$C$4*$C$4+AV10*$F$4*$C$4*$C$4+AW10*$C$4*$F$4*$F$4+AX10*$F$4*$F$4*$F$4,0)</f>
        <v>1.8307552019999997</v>
      </c>
      <c r="C10" s="410" t="s">
        <v>1458</v>
      </c>
      <c r="D10" s="215">
        <v>257414</v>
      </c>
      <c r="E10" s="410" t="s">
        <v>1459</v>
      </c>
      <c r="F10" s="215">
        <v>264724</v>
      </c>
      <c r="G10" s="214" t="s">
        <v>458</v>
      </c>
      <c r="H10" s="215">
        <v>33200</v>
      </c>
      <c r="I10" s="214" t="s">
        <v>459</v>
      </c>
      <c r="J10" s="215">
        <v>33200</v>
      </c>
      <c r="K10" s="214" t="s">
        <v>460</v>
      </c>
      <c r="L10" s="215">
        <v>12900</v>
      </c>
      <c r="M10" s="214" t="s">
        <v>476</v>
      </c>
      <c r="N10" s="215">
        <v>13000</v>
      </c>
      <c r="O10" s="214" t="s">
        <v>462</v>
      </c>
      <c r="P10" s="218">
        <v>2200</v>
      </c>
      <c r="Q10" s="215">
        <v>10600</v>
      </c>
      <c r="R10" s="215">
        <v>12400</v>
      </c>
      <c r="S10" s="215">
        <v>5400</v>
      </c>
      <c r="T10" s="215">
        <v>2800</v>
      </c>
      <c r="U10" s="215">
        <v>4900</v>
      </c>
      <c r="W10" s="452">
        <v>6</v>
      </c>
      <c r="X10" s="410" t="s">
        <v>1460</v>
      </c>
      <c r="Y10" s="412"/>
      <c r="Z10" s="412"/>
      <c r="AA10" s="420">
        <v>-10</v>
      </c>
      <c r="AB10" s="421">
        <v>-40</v>
      </c>
      <c r="AC10" s="421">
        <v>35</v>
      </c>
      <c r="AD10" s="421">
        <v>50</v>
      </c>
      <c r="AE10" s="274">
        <v>8.6552809750319994</v>
      </c>
      <c r="AF10" s="274">
        <v>0.31337060519299997</v>
      </c>
      <c r="AG10" s="274">
        <v>-8.4277421562999999E-2</v>
      </c>
      <c r="AH10" s="274">
        <v>4.3084806040000001E-3</v>
      </c>
      <c r="AI10" s="274">
        <v>-2.7910777709999998E-3</v>
      </c>
      <c r="AJ10" s="274">
        <v>2.1176806700000001E-4</v>
      </c>
      <c r="AK10" s="274">
        <v>2.2097940999999999E-5</v>
      </c>
      <c r="AL10" s="274">
        <v>-2.9008824000000001E-5</v>
      </c>
      <c r="AM10" s="274">
        <v>-4.9185800000000001E-7</v>
      </c>
      <c r="AN10" s="274">
        <v>-3.3565750000000001E-6</v>
      </c>
      <c r="AO10" s="274">
        <v>1.21197759</v>
      </c>
      <c r="AP10" s="274">
        <v>2.2478117400000001E-2</v>
      </c>
      <c r="AQ10" s="274">
        <v>1.4200911E-2</v>
      </c>
      <c r="AR10" s="274">
        <v>2.6467560000000001E-4</v>
      </c>
      <c r="AS10" s="274">
        <v>-3.29832E-6</v>
      </c>
      <c r="AT10" s="274">
        <v>-1.808406E-4</v>
      </c>
      <c r="AU10" s="274">
        <v>1.702944E-6</v>
      </c>
      <c r="AV10" s="274">
        <v>1.39968E-7</v>
      </c>
      <c r="AW10" s="274">
        <v>-8.2231199999999996E-7</v>
      </c>
      <c r="AX10" s="274">
        <v>5.7853439999999998E-6</v>
      </c>
      <c r="AY10" s="422"/>
      <c r="AZ10" s="422"/>
      <c r="BA10" s="422"/>
      <c r="BB10" s="422"/>
      <c r="BC10" s="407"/>
      <c r="BD10" s="480"/>
    </row>
    <row r="11" spans="1:56" s="452" customFormat="1" ht="14.25" x14ac:dyDescent="0.2">
      <c r="A11" s="479">
        <f t="shared" si="0"/>
        <v>4.3795461117089998</v>
      </c>
      <c r="B11" s="479">
        <f t="shared" si="1"/>
        <v>2.2424080399999999</v>
      </c>
      <c r="C11" s="410" t="s">
        <v>1461</v>
      </c>
      <c r="D11" s="215">
        <v>265806</v>
      </c>
      <c r="E11" s="410" t="s">
        <v>1462</v>
      </c>
      <c r="F11" s="215">
        <v>273116</v>
      </c>
      <c r="G11" s="214" t="s">
        <v>458</v>
      </c>
      <c r="H11" s="215">
        <v>33200</v>
      </c>
      <c r="I11" s="214" t="s">
        <v>459</v>
      </c>
      <c r="J11" s="215">
        <v>33200</v>
      </c>
      <c r="K11" s="214" t="s">
        <v>460</v>
      </c>
      <c r="L11" s="215">
        <v>12900</v>
      </c>
      <c r="M11" s="214" t="s">
        <v>476</v>
      </c>
      <c r="N11" s="215">
        <v>13000</v>
      </c>
      <c r="O11" s="214" t="s">
        <v>462</v>
      </c>
      <c r="P11" s="218">
        <v>2200</v>
      </c>
      <c r="Q11" s="215">
        <v>10600</v>
      </c>
      <c r="R11" s="215">
        <v>12400</v>
      </c>
      <c r="S11" s="215">
        <v>5400</v>
      </c>
      <c r="T11" s="215">
        <v>2800</v>
      </c>
      <c r="U11" s="215">
        <v>4900</v>
      </c>
      <c r="W11" s="452">
        <v>8</v>
      </c>
      <c r="X11" s="410" t="s">
        <v>1309</v>
      </c>
      <c r="Y11" s="412"/>
      <c r="Z11" s="412"/>
      <c r="AA11" s="420">
        <v>-10</v>
      </c>
      <c r="AB11" s="421">
        <v>-40</v>
      </c>
      <c r="AC11" s="421">
        <v>35</v>
      </c>
      <c r="AD11" s="421">
        <v>50</v>
      </c>
      <c r="AE11" s="274">
        <v>8.4059689859490003</v>
      </c>
      <c r="AF11" s="274">
        <v>0.21855111219699999</v>
      </c>
      <c r="AG11" s="274">
        <v>-1.1145416890999999E-2</v>
      </c>
      <c r="AH11" s="274">
        <v>1.592626535E-3</v>
      </c>
      <c r="AI11" s="274">
        <v>8.80252567E-4</v>
      </c>
      <c r="AJ11" s="274">
        <v>-7.0917089099999998E-4</v>
      </c>
      <c r="AK11" s="274">
        <v>3.0580659999999999E-6</v>
      </c>
      <c r="AL11" s="274">
        <v>1.2874555000000001E-5</v>
      </c>
      <c r="AM11" s="274">
        <v>-2.3787872E-5</v>
      </c>
      <c r="AN11" s="274">
        <v>-2.2280140000000001E-6</v>
      </c>
      <c r="AO11" s="274">
        <v>1.540252763</v>
      </c>
      <c r="AP11" s="274">
        <v>2.9490247800000001E-2</v>
      </c>
      <c r="AQ11" s="274">
        <v>1.4493743999999999E-2</v>
      </c>
      <c r="AR11" s="274">
        <v>1.6941636E-4</v>
      </c>
      <c r="AS11" s="274">
        <v>-1.5153156000000001E-4</v>
      </c>
      <c r="AT11" s="274">
        <v>-9.9270360000000001E-5</v>
      </c>
      <c r="AU11" s="274">
        <v>-2.746872E-6</v>
      </c>
      <c r="AV11" s="274">
        <v>-2.9918159999999999E-6</v>
      </c>
      <c r="AW11" s="274">
        <v>4.4323199999999998E-7</v>
      </c>
      <c r="AX11" s="274">
        <v>5.2721279999999998E-6</v>
      </c>
      <c r="AY11" s="422"/>
      <c r="AZ11" s="422"/>
      <c r="BA11" s="422"/>
      <c r="BB11" s="422"/>
      <c r="BC11" s="407"/>
      <c r="BD11" s="480"/>
    </row>
    <row r="12" spans="1:56" s="452" customFormat="1" ht="14.25" x14ac:dyDescent="0.2">
      <c r="A12" s="479">
        <f t="shared" si="0"/>
        <v>6.8896289176989987</v>
      </c>
      <c r="B12" s="479">
        <f t="shared" si="1"/>
        <v>3.0697153920329998</v>
      </c>
      <c r="C12" s="410" t="s">
        <v>1463</v>
      </c>
      <c r="D12" s="215">
        <v>278907</v>
      </c>
      <c r="E12" s="410" t="s">
        <v>1464</v>
      </c>
      <c r="F12" s="215">
        <v>286217</v>
      </c>
      <c r="G12" s="214" t="s">
        <v>458</v>
      </c>
      <c r="H12" s="215">
        <v>33200</v>
      </c>
      <c r="I12" s="214" t="s">
        <v>459</v>
      </c>
      <c r="J12" s="215">
        <v>33200</v>
      </c>
      <c r="K12" s="214" t="s">
        <v>460</v>
      </c>
      <c r="L12" s="215">
        <v>12900</v>
      </c>
      <c r="M12" s="214" t="s">
        <v>476</v>
      </c>
      <c r="N12" s="215">
        <v>13000</v>
      </c>
      <c r="O12" s="214" t="s">
        <v>462</v>
      </c>
      <c r="P12" s="218">
        <v>2200</v>
      </c>
      <c r="Q12" s="215">
        <v>10600</v>
      </c>
      <c r="R12" s="215">
        <v>12400</v>
      </c>
      <c r="S12" s="215">
        <v>5400</v>
      </c>
      <c r="T12" s="215">
        <v>2800</v>
      </c>
      <c r="U12" s="215">
        <v>4900</v>
      </c>
      <c r="W12" s="452">
        <v>13</v>
      </c>
      <c r="X12" s="410" t="s">
        <v>1312</v>
      </c>
      <c r="Y12" s="412"/>
      <c r="Z12" s="412"/>
      <c r="AA12" s="423">
        <v>5</v>
      </c>
      <c r="AB12" s="423">
        <v>-35</v>
      </c>
      <c r="AC12" s="413">
        <v>30</v>
      </c>
      <c r="AD12" s="413">
        <v>55</v>
      </c>
      <c r="AE12" s="274">
        <v>15.733087566434</v>
      </c>
      <c r="AF12" s="274">
        <v>0.493259808327</v>
      </c>
      <c r="AG12" s="274">
        <v>-8.5126279392000001E-2</v>
      </c>
      <c r="AH12" s="274">
        <v>5.5562059569999999E-3</v>
      </c>
      <c r="AI12" s="274">
        <v>-1.7205456800000001E-3</v>
      </c>
      <c r="AJ12" s="274">
        <v>-9.0098491100000001E-4</v>
      </c>
      <c r="AK12" s="274">
        <v>2.5739270000000001E-5</v>
      </c>
      <c r="AL12" s="274">
        <v>-1.1839079000000001E-5</v>
      </c>
      <c r="AM12" s="274">
        <v>-2.3812417999999998E-5</v>
      </c>
      <c r="AN12" s="274">
        <v>1.2361000000000001E-7</v>
      </c>
      <c r="AO12" s="274">
        <v>2.214170911743</v>
      </c>
      <c r="AP12" s="274">
        <v>4.8055391524999998E-2</v>
      </c>
      <c r="AQ12" s="274">
        <v>8.6516254870000007E-3</v>
      </c>
      <c r="AR12" s="274">
        <v>5.6829820300000001E-4</v>
      </c>
      <c r="AS12" s="274">
        <v>-4.69394851E-4</v>
      </c>
      <c r="AT12" s="274">
        <v>2.03518935E-4</v>
      </c>
      <c r="AU12" s="274">
        <v>1.220783E-6</v>
      </c>
      <c r="AV12" s="274">
        <v>-5.6839779999999999E-6</v>
      </c>
      <c r="AW12" s="274">
        <v>2.379934E-6</v>
      </c>
      <c r="AX12" s="274">
        <v>3.748524E-6</v>
      </c>
      <c r="AY12" s="422"/>
      <c r="AZ12" s="422"/>
      <c r="BA12" s="422"/>
      <c r="BB12" s="424"/>
      <c r="BC12" s="407"/>
      <c r="BD12" s="480"/>
    </row>
    <row r="13" spans="1:56" s="452" customFormat="1" ht="14.25" x14ac:dyDescent="0.2">
      <c r="A13" s="479">
        <f t="shared" si="0"/>
        <v>8.3992806655879981</v>
      </c>
      <c r="B13" s="479">
        <f t="shared" si="1"/>
        <v>4.1786351207520003</v>
      </c>
      <c r="C13" s="410" t="s">
        <v>1465</v>
      </c>
      <c r="D13" s="215">
        <v>284682</v>
      </c>
      <c r="E13" s="410" t="s">
        <v>1466</v>
      </c>
      <c r="F13" s="215">
        <v>291992</v>
      </c>
      <c r="G13" s="214" t="s">
        <v>458</v>
      </c>
      <c r="H13" s="215">
        <v>33200</v>
      </c>
      <c r="I13" s="214" t="s">
        <v>459</v>
      </c>
      <c r="J13" s="215">
        <v>33200</v>
      </c>
      <c r="K13" s="214" t="s">
        <v>460</v>
      </c>
      <c r="L13" s="215">
        <v>12900</v>
      </c>
      <c r="M13" s="214" t="s">
        <v>476</v>
      </c>
      <c r="N13" s="215">
        <v>13000</v>
      </c>
      <c r="O13" s="214" t="s">
        <v>462</v>
      </c>
      <c r="P13" s="218">
        <v>2200</v>
      </c>
      <c r="Q13" s="215">
        <v>10600</v>
      </c>
      <c r="R13" s="215">
        <v>12400</v>
      </c>
      <c r="S13" s="215">
        <v>5400</v>
      </c>
      <c r="T13" s="215">
        <v>2800</v>
      </c>
      <c r="U13" s="215">
        <v>4900</v>
      </c>
      <c r="W13" s="452">
        <v>15</v>
      </c>
      <c r="X13" s="410" t="s">
        <v>1315</v>
      </c>
      <c r="Y13" s="412"/>
      <c r="Z13" s="412"/>
      <c r="AA13" s="423">
        <v>5</v>
      </c>
      <c r="AB13" s="423">
        <v>-35</v>
      </c>
      <c r="AC13" s="413">
        <v>30</v>
      </c>
      <c r="AD13" s="413">
        <v>55</v>
      </c>
      <c r="AE13" s="274">
        <v>21.113891046353</v>
      </c>
      <c r="AF13" s="274">
        <v>0.72238867071799995</v>
      </c>
      <c r="AG13" s="274">
        <v>-0.17038229173800001</v>
      </c>
      <c r="AH13" s="274">
        <v>8.8547344279999995E-3</v>
      </c>
      <c r="AI13" s="274">
        <v>-5.56158066E-3</v>
      </c>
      <c r="AJ13" s="274">
        <v>-6.2345145700000004E-4</v>
      </c>
      <c r="AK13" s="274">
        <v>3.8132522999999997E-5</v>
      </c>
      <c r="AL13" s="274">
        <v>-5.2276049E-5</v>
      </c>
      <c r="AM13" s="274">
        <v>-9.3396540000000006E-6</v>
      </c>
      <c r="AN13" s="274">
        <v>1.481818E-6</v>
      </c>
      <c r="AO13" s="274">
        <v>3.490817800002</v>
      </c>
      <c r="AP13" s="274">
        <v>0.1048169</v>
      </c>
      <c r="AQ13" s="274">
        <v>-8.7528031999999992E-3</v>
      </c>
      <c r="AR13" s="274">
        <v>1.7641555000000001E-3</v>
      </c>
      <c r="AS13" s="274">
        <v>-1.6888569E-3</v>
      </c>
      <c r="AT13" s="274">
        <v>5.6328655000000005E-4</v>
      </c>
      <c r="AU13" s="274">
        <v>1.1526638E-5</v>
      </c>
      <c r="AV13" s="274">
        <v>-1.9154328E-5</v>
      </c>
      <c r="AW13" s="274">
        <v>1.3092518E-5</v>
      </c>
      <c r="AX13" s="274">
        <v>4.5613239999999997E-6</v>
      </c>
      <c r="AY13" s="214"/>
      <c r="AZ13" s="214"/>
      <c r="BA13" s="214"/>
      <c r="BB13" s="425"/>
      <c r="BC13" s="407"/>
      <c r="BD13" s="480"/>
    </row>
    <row r="14" spans="1:56" s="452" customFormat="1" ht="15.75" x14ac:dyDescent="0.2">
      <c r="A14" s="479">
        <f t="shared" si="0"/>
        <v>9.93480164198</v>
      </c>
      <c r="B14" s="479">
        <f t="shared" si="1"/>
        <v>4.5948276144949993</v>
      </c>
      <c r="C14" s="410" t="s">
        <v>1467</v>
      </c>
      <c r="D14" s="215">
        <v>293119</v>
      </c>
      <c r="E14" s="410" t="s">
        <v>1468</v>
      </c>
      <c r="F14" s="215">
        <v>300429</v>
      </c>
      <c r="G14" s="214" t="s">
        <v>407</v>
      </c>
      <c r="H14" s="215">
        <v>33800</v>
      </c>
      <c r="I14" s="214" t="s">
        <v>459</v>
      </c>
      <c r="J14" s="215">
        <v>33200</v>
      </c>
      <c r="K14" s="214" t="s">
        <v>409</v>
      </c>
      <c r="L14" s="216">
        <v>13300</v>
      </c>
      <c r="M14" s="214" t="s">
        <v>696</v>
      </c>
      <c r="N14" s="215">
        <v>17600</v>
      </c>
      <c r="O14" s="214" t="s">
        <v>411</v>
      </c>
      <c r="P14" s="218">
        <v>3300</v>
      </c>
      <c r="Q14" s="215">
        <v>10600</v>
      </c>
      <c r="R14" s="215">
        <v>12400</v>
      </c>
      <c r="S14" s="215">
        <v>5400</v>
      </c>
      <c r="T14" s="215">
        <v>2800</v>
      </c>
      <c r="U14" s="215">
        <v>4900</v>
      </c>
      <c r="W14" s="452">
        <v>18</v>
      </c>
      <c r="X14" s="410" t="s">
        <v>1318</v>
      </c>
      <c r="Y14" s="412"/>
      <c r="Z14" s="412"/>
      <c r="AA14" s="423">
        <v>5</v>
      </c>
      <c r="AB14" s="423">
        <v>-35</v>
      </c>
      <c r="AC14" s="413">
        <v>30</v>
      </c>
      <c r="AD14" s="413">
        <v>55</v>
      </c>
      <c r="AE14" s="274">
        <v>25.555942032890002</v>
      </c>
      <c r="AF14" s="274">
        <v>0.89929387776000003</v>
      </c>
      <c r="AG14" s="274">
        <v>-0.250040045298</v>
      </c>
      <c r="AH14" s="274">
        <v>1.1934636667000001E-2</v>
      </c>
      <c r="AI14" s="274">
        <v>-8.3356630380000008E-3</v>
      </c>
      <c r="AJ14" s="274">
        <v>3.38984492E-4</v>
      </c>
      <c r="AK14" s="274">
        <v>6.2670727000000003E-5</v>
      </c>
      <c r="AL14" s="274">
        <v>-7.4527440000000003E-5</v>
      </c>
      <c r="AM14" s="274">
        <v>1.2283382000000001E-5</v>
      </c>
      <c r="AN14" s="274">
        <v>-3.9569000000000002E-6</v>
      </c>
      <c r="AO14" s="274">
        <v>2.9155705056099999</v>
      </c>
      <c r="AP14" s="274">
        <v>3.5549397904000003E-2</v>
      </c>
      <c r="AQ14" s="274">
        <v>4.9009153974999997E-2</v>
      </c>
      <c r="AR14" s="274">
        <v>2.1184707799999999E-4</v>
      </c>
      <c r="AS14" s="274">
        <v>9.43120592E-4</v>
      </c>
      <c r="AT14" s="274">
        <v>-9.8310039899999991E-4</v>
      </c>
      <c r="AU14" s="274">
        <v>7.4918999999999997E-8</v>
      </c>
      <c r="AV14" s="274">
        <v>6.3591309999999996E-6</v>
      </c>
      <c r="AW14" s="274">
        <v>-1.8023914E-5</v>
      </c>
      <c r="AX14" s="274">
        <v>2.0080236999999999E-5</v>
      </c>
      <c r="AY14" s="214"/>
      <c r="AZ14" s="214"/>
      <c r="BA14" s="214"/>
      <c r="BB14" s="425"/>
      <c r="BC14" s="407"/>
      <c r="BD14" s="480"/>
    </row>
    <row r="15" spans="1:56" s="452" customFormat="1" ht="15.75" x14ac:dyDescent="0.2">
      <c r="A15" s="479">
        <f t="shared" si="0"/>
        <v>12.668146774039995</v>
      </c>
      <c r="B15" s="479">
        <f t="shared" si="1"/>
        <v>5.5840479968449994</v>
      </c>
      <c r="C15" s="410" t="s">
        <v>1469</v>
      </c>
      <c r="D15" s="215">
        <v>360307</v>
      </c>
      <c r="E15" s="410" t="s">
        <v>1470</v>
      </c>
      <c r="F15" s="215">
        <v>367617</v>
      </c>
      <c r="G15" s="214" t="s">
        <v>407</v>
      </c>
      <c r="H15" s="215">
        <v>33800</v>
      </c>
      <c r="I15" s="214" t="s">
        <v>459</v>
      </c>
      <c r="J15" s="215">
        <v>33200</v>
      </c>
      <c r="K15" s="214" t="s">
        <v>409</v>
      </c>
      <c r="L15" s="216">
        <v>13300</v>
      </c>
      <c r="M15" s="214" t="s">
        <v>696</v>
      </c>
      <c r="N15" s="215">
        <v>17600</v>
      </c>
      <c r="O15" s="214" t="s">
        <v>411</v>
      </c>
      <c r="P15" s="218">
        <v>3300</v>
      </c>
      <c r="Q15" s="215">
        <v>10600</v>
      </c>
      <c r="R15" s="215">
        <v>12400</v>
      </c>
      <c r="S15" s="215">
        <v>5400</v>
      </c>
      <c r="T15" s="215">
        <v>2800</v>
      </c>
      <c r="U15" s="215">
        <v>4900</v>
      </c>
      <c r="W15" s="452">
        <v>25</v>
      </c>
      <c r="X15" s="410" t="s">
        <v>1471</v>
      </c>
      <c r="Y15" s="481"/>
      <c r="Z15" s="482"/>
      <c r="AA15" s="483">
        <v>5</v>
      </c>
      <c r="AB15" s="483">
        <v>-35</v>
      </c>
      <c r="AC15" s="484">
        <v>30</v>
      </c>
      <c r="AD15" s="484">
        <v>55</v>
      </c>
      <c r="AE15" s="485">
        <v>31.131160841389999</v>
      </c>
      <c r="AF15" s="485">
        <v>1.0782561780290001</v>
      </c>
      <c r="AG15" s="485">
        <v>-0.24030507860799999</v>
      </c>
      <c r="AH15" s="485">
        <v>1.3862849494000001E-2</v>
      </c>
      <c r="AI15" s="485">
        <v>-7.6523181460000003E-3</v>
      </c>
      <c r="AJ15" s="485">
        <v>-8.3928820700000003E-4</v>
      </c>
      <c r="AK15" s="485">
        <v>6.4870375999999996E-5</v>
      </c>
      <c r="AL15" s="485">
        <v>-7.3669906999999997E-5</v>
      </c>
      <c r="AM15" s="485">
        <v>-1.4123945E-5</v>
      </c>
      <c r="AN15" s="485">
        <v>1.2442450000000001E-6</v>
      </c>
      <c r="AO15" s="485">
        <v>3.5650783442249998</v>
      </c>
      <c r="AP15" s="485">
        <v>4.2781826441000002E-2</v>
      </c>
      <c r="AQ15" s="485">
        <v>4.8126169938999999E-2</v>
      </c>
      <c r="AR15" s="485">
        <v>3.029127E-6</v>
      </c>
      <c r="AS15" s="485">
        <v>1.35976007E-4</v>
      </c>
      <c r="AT15" s="485">
        <v>-1.69148221E-4</v>
      </c>
      <c r="AU15" s="485">
        <v>2.2979E-8</v>
      </c>
      <c r="AV15" s="485">
        <v>-5.4679999999999997E-8</v>
      </c>
      <c r="AW15" s="485">
        <v>5.516827E-6</v>
      </c>
      <c r="AX15" s="485">
        <v>8.7408120000000006E-6</v>
      </c>
      <c r="AY15" s="486"/>
      <c r="AZ15" s="486"/>
      <c r="BA15" s="486"/>
      <c r="BC15" s="407"/>
      <c r="BD15" s="480"/>
    </row>
    <row r="16" spans="1:56" s="452" customFormat="1" ht="15.75" x14ac:dyDescent="0.2">
      <c r="A16" s="479">
        <f t="shared" si="0"/>
        <v>16.791708889165996</v>
      </c>
      <c r="B16" s="479">
        <f t="shared" si="1"/>
        <v>7.4081580235410005</v>
      </c>
      <c r="C16" s="410" t="s">
        <v>1472</v>
      </c>
      <c r="D16" s="215">
        <v>371828</v>
      </c>
      <c r="E16" s="410" t="s">
        <v>1473</v>
      </c>
      <c r="F16" s="215">
        <v>379138</v>
      </c>
      <c r="G16" s="214" t="s">
        <v>407</v>
      </c>
      <c r="H16" s="215">
        <v>33800</v>
      </c>
      <c r="I16" s="214" t="s">
        <v>459</v>
      </c>
      <c r="J16" s="215">
        <v>33200</v>
      </c>
      <c r="K16" s="214" t="s">
        <v>409</v>
      </c>
      <c r="L16" s="216">
        <v>13300</v>
      </c>
      <c r="M16" s="214" t="s">
        <v>1474</v>
      </c>
      <c r="N16" s="215">
        <v>21000</v>
      </c>
      <c r="O16" s="214" t="s">
        <v>411</v>
      </c>
      <c r="P16" s="218">
        <v>3300</v>
      </c>
      <c r="Q16" s="215">
        <v>10600</v>
      </c>
      <c r="R16" s="215">
        <v>12400</v>
      </c>
      <c r="S16" s="215">
        <v>5400</v>
      </c>
      <c r="T16" s="215">
        <v>2800</v>
      </c>
      <c r="U16" s="215">
        <v>4900</v>
      </c>
      <c r="W16" s="452">
        <v>34</v>
      </c>
      <c r="X16" s="410" t="s">
        <v>1475</v>
      </c>
      <c r="Y16" s="412"/>
      <c r="Z16" s="412"/>
      <c r="AA16" s="258">
        <v>5</v>
      </c>
      <c r="AB16" s="258">
        <v>-35</v>
      </c>
      <c r="AC16" s="249">
        <v>30</v>
      </c>
      <c r="AD16" s="249">
        <v>55</v>
      </c>
      <c r="AE16" s="274">
        <v>40.214350410530997</v>
      </c>
      <c r="AF16" s="274">
        <v>1.378481545514</v>
      </c>
      <c r="AG16" s="274">
        <v>-0.27328839851499998</v>
      </c>
      <c r="AH16" s="274">
        <v>1.7536989677999999E-2</v>
      </c>
      <c r="AI16" s="274">
        <v>-8.9445770520000002E-3</v>
      </c>
      <c r="AJ16" s="274">
        <v>-1.7975119749999999E-3</v>
      </c>
      <c r="AK16" s="274">
        <v>8.2338656000000005E-5</v>
      </c>
      <c r="AL16" s="274">
        <v>-9.2370047999999996E-5</v>
      </c>
      <c r="AM16" s="274">
        <v>-2.8848711000000001E-5</v>
      </c>
      <c r="AN16" s="274">
        <v>4.7755549999999999E-6</v>
      </c>
      <c r="AO16" s="274">
        <v>4.6394056457410002</v>
      </c>
      <c r="AP16" s="274">
        <v>5.7994989476E-2</v>
      </c>
      <c r="AQ16" s="274">
        <v>3.4970495593000001E-2</v>
      </c>
      <c r="AR16" s="274">
        <v>3.059673E-6</v>
      </c>
      <c r="AS16" s="274">
        <v>-1.08737323E-4</v>
      </c>
      <c r="AT16" s="274">
        <v>8.6983617399999998E-4</v>
      </c>
      <c r="AU16" s="274">
        <v>-5.6435289999999996E-6</v>
      </c>
      <c r="AV16" s="274">
        <v>-5.9936000000000001E-8</v>
      </c>
      <c r="AW16" s="274">
        <v>1.5072169E-5</v>
      </c>
      <c r="AX16" s="274">
        <v>2.8994409999999998E-6</v>
      </c>
      <c r="AY16" s="214"/>
      <c r="AZ16" s="214"/>
      <c r="BA16" s="214"/>
      <c r="BB16" s="214"/>
      <c r="BC16" s="407"/>
      <c r="BD16" s="480"/>
    </row>
    <row r="17" spans="1:56" s="452" customFormat="1" ht="15.75" x14ac:dyDescent="0.2">
      <c r="A17" s="479">
        <f t="shared" si="0"/>
        <v>20.812192836895001</v>
      </c>
      <c r="B17" s="479">
        <f t="shared" si="1"/>
        <v>9.2968249608169984</v>
      </c>
      <c r="C17" s="410" t="s">
        <v>1476</v>
      </c>
      <c r="D17" s="215">
        <v>393349</v>
      </c>
      <c r="E17" s="410" t="s">
        <v>1477</v>
      </c>
      <c r="F17" s="215">
        <v>400659</v>
      </c>
      <c r="G17" s="214" t="s">
        <v>571</v>
      </c>
      <c r="H17" s="215">
        <v>51800</v>
      </c>
      <c r="I17" s="214" t="s">
        <v>408</v>
      </c>
      <c r="J17" s="215">
        <v>33800</v>
      </c>
      <c r="K17" s="214" t="s">
        <v>572</v>
      </c>
      <c r="L17" s="216">
        <v>16100</v>
      </c>
      <c r="M17" s="214" t="s">
        <v>1474</v>
      </c>
      <c r="N17" s="215">
        <v>21000</v>
      </c>
      <c r="O17" s="214" t="s">
        <v>573</v>
      </c>
      <c r="P17" s="218">
        <v>5800</v>
      </c>
      <c r="Q17" s="215">
        <v>10600</v>
      </c>
      <c r="R17" s="215">
        <v>12400</v>
      </c>
      <c r="S17" s="215">
        <v>5400</v>
      </c>
      <c r="T17" s="215">
        <v>2800</v>
      </c>
      <c r="U17" s="215">
        <v>4900</v>
      </c>
      <c r="W17" s="452">
        <v>41</v>
      </c>
      <c r="X17" s="410" t="s">
        <v>1478</v>
      </c>
      <c r="Y17" s="412"/>
      <c r="Z17" s="412"/>
      <c r="AA17" s="258">
        <v>5</v>
      </c>
      <c r="AB17" s="258">
        <v>-35</v>
      </c>
      <c r="AC17" s="249">
        <v>30</v>
      </c>
      <c r="AD17" s="249">
        <v>55</v>
      </c>
      <c r="AE17" s="274">
        <v>52.298801869744999</v>
      </c>
      <c r="AF17" s="274">
        <v>1.8535354033810001</v>
      </c>
      <c r="AG17" s="274">
        <v>-0.40945305385699998</v>
      </c>
      <c r="AH17" s="274">
        <v>2.3993897771999999E-2</v>
      </c>
      <c r="AI17" s="274">
        <v>-1.4217938316E-2</v>
      </c>
      <c r="AJ17" s="274">
        <v>-1.6416754449999999E-3</v>
      </c>
      <c r="AK17" s="274">
        <v>1.09312794E-4</v>
      </c>
      <c r="AL17" s="274">
        <v>-1.4359858899999999E-4</v>
      </c>
      <c r="AM17" s="274">
        <v>-2.4711297E-5</v>
      </c>
      <c r="AN17" s="274">
        <v>2.8111480000000001E-6</v>
      </c>
      <c r="AO17" s="274">
        <v>6.2148208409969996</v>
      </c>
      <c r="AP17" s="274">
        <v>7.6332887552000003E-2</v>
      </c>
      <c r="AQ17" s="274">
        <v>3.4794220911999997E-2</v>
      </c>
      <c r="AR17" s="274">
        <v>3.4575310000000002E-6</v>
      </c>
      <c r="AS17" s="274">
        <v>-1.97820645E-4</v>
      </c>
      <c r="AT17" s="274">
        <v>1.193500528E-3</v>
      </c>
      <c r="AU17" s="274">
        <v>2.1372000000000001E-8</v>
      </c>
      <c r="AV17" s="274">
        <v>-7.0535000000000003E-8</v>
      </c>
      <c r="AW17" s="274">
        <v>1.4189158E-5</v>
      </c>
      <c r="AX17" s="274">
        <v>6.7005400000000005E-7</v>
      </c>
      <c r="AY17" s="214"/>
      <c r="AZ17" s="214"/>
      <c r="BA17" s="214"/>
      <c r="BB17" s="214"/>
      <c r="BC17" s="407"/>
      <c r="BD17" s="480"/>
    </row>
    <row r="18" spans="1:56" s="452" customFormat="1" ht="14.25" customHeight="1" x14ac:dyDescent="0.2">
      <c r="A18" s="1000" t="s">
        <v>978</v>
      </c>
      <c r="B18" s="1000"/>
      <c r="C18" s="1000"/>
      <c r="D18" s="1000"/>
      <c r="E18" s="1000"/>
      <c r="F18" s="1000"/>
      <c r="G18" s="1000"/>
      <c r="H18" s="1000"/>
      <c r="I18" s="1000"/>
      <c r="J18" s="1000"/>
      <c r="K18" s="1000"/>
      <c r="L18" s="1000"/>
      <c r="M18" s="1000"/>
      <c r="N18" s="1000"/>
      <c r="O18" s="1000"/>
      <c r="P18" s="1000"/>
      <c r="Q18" s="1000"/>
      <c r="R18" s="1000"/>
      <c r="S18" s="1000"/>
      <c r="T18" s="1000"/>
      <c r="U18" s="1000"/>
      <c r="X18" s="487"/>
      <c r="Y18" s="411"/>
      <c r="Z18" s="411"/>
      <c r="AA18" s="488"/>
      <c r="AB18" s="488"/>
      <c r="AC18" s="489"/>
      <c r="AD18" s="489"/>
      <c r="AE18" s="478"/>
      <c r="AF18" s="478"/>
      <c r="AG18" s="478"/>
      <c r="AH18" s="478"/>
      <c r="AI18" s="478"/>
      <c r="AJ18" s="478"/>
      <c r="AK18" s="478"/>
      <c r="AL18" s="478"/>
      <c r="AM18" s="478"/>
      <c r="AN18" s="478"/>
      <c r="AO18" s="478"/>
      <c r="AP18" s="478"/>
      <c r="AQ18" s="478"/>
      <c r="AR18" s="478"/>
      <c r="AS18" s="478"/>
      <c r="AT18" s="478"/>
      <c r="AU18" s="478"/>
      <c r="AV18" s="478"/>
      <c r="AW18" s="478"/>
      <c r="AX18" s="478"/>
      <c r="AY18" s="349"/>
      <c r="AZ18" s="349"/>
      <c r="BA18" s="349"/>
      <c r="BB18" s="349"/>
      <c r="BC18" s="407"/>
      <c r="BD18" s="480"/>
    </row>
    <row r="19" spans="1:56" s="452" customFormat="1" ht="14.25" x14ac:dyDescent="0.2">
      <c r="A19" s="479">
        <f t="shared" ref="A19:A28" si="2">IF(AND($C$4&lt;=AA19,$C$4&gt;=AB19,$F$4&gt;=AC19,$F$4&lt;=AD19),AE19+AF19*$C$4+AG19*$F$4+AH19*$C$4*$C$4+AI19*$C$4*$F$4+AJ19*$F$4*$F$4+AK19*$C$4*$C$4*$C$4+AL19*$F$4*$C$4*$C$4+AM19*$C$4*$F$4*$F$4+AN19*$F$4*$F$4*$F$4,0)</f>
        <v>3.7900636646200012</v>
      </c>
      <c r="B19" s="479">
        <f t="shared" ref="B19:B28" si="3">IF(AND($C$4&lt;=AA19,$C$4&gt;=AB19,$F$4&gt;=AC19,$F$4&lt;=AD19),AO19+AP19*$C$4+AQ19*$F$4+AR19*$C$4*$C$4+AS19*$C$4*$F$4+AT19*$F$4*$F$4+AU19*$C$4*$C$4*$C$4+AV19*$F$4*$C$4*$C$4+AW19*$C$4*$F$4*$F$4+AX19*$F$4*$F$4*$F$4,0)</f>
        <v>2.096631604628</v>
      </c>
      <c r="C19" s="410" t="s">
        <v>1479</v>
      </c>
      <c r="D19" s="215">
        <v>197243</v>
      </c>
      <c r="E19" s="410" t="s">
        <v>1480</v>
      </c>
      <c r="F19" s="215">
        <v>204553</v>
      </c>
      <c r="G19" s="214" t="s">
        <v>458</v>
      </c>
      <c r="H19" s="215">
        <v>33200</v>
      </c>
      <c r="I19" s="214" t="s">
        <v>459</v>
      </c>
      <c r="J19" s="215">
        <v>33200</v>
      </c>
      <c r="K19" s="214" t="s">
        <v>460</v>
      </c>
      <c r="L19" s="215">
        <v>12900</v>
      </c>
      <c r="M19" s="214" t="s">
        <v>467</v>
      </c>
      <c r="N19" s="215">
        <v>10400</v>
      </c>
      <c r="O19" s="214" t="s">
        <v>462</v>
      </c>
      <c r="P19" s="218">
        <v>2200</v>
      </c>
      <c r="Q19" s="215">
        <v>10600</v>
      </c>
      <c r="R19" s="215">
        <v>12400</v>
      </c>
      <c r="S19" s="215">
        <v>5400</v>
      </c>
      <c r="T19" s="215">
        <v>2800</v>
      </c>
      <c r="U19" s="215">
        <v>4900</v>
      </c>
      <c r="W19" s="452">
        <v>19</v>
      </c>
      <c r="X19" s="410" t="s">
        <v>1282</v>
      </c>
      <c r="Y19" s="411"/>
      <c r="Z19" s="411"/>
      <c r="AA19" s="249">
        <v>5</v>
      </c>
      <c r="AB19" s="249">
        <v>-20</v>
      </c>
      <c r="AC19" s="249">
        <v>30</v>
      </c>
      <c r="AD19" s="249">
        <v>55</v>
      </c>
      <c r="AE19" s="274">
        <v>9.5683623894950003</v>
      </c>
      <c r="AF19" s="274">
        <v>0.33391543397899998</v>
      </c>
      <c r="AG19" s="274">
        <v>-7.0330954742999996E-2</v>
      </c>
      <c r="AH19" s="274">
        <v>4.5606380400000004E-3</v>
      </c>
      <c r="AI19" s="274">
        <v>-2.0540946529999998E-3</v>
      </c>
      <c r="AJ19" s="274">
        <v>-3.8403941999999998E-4</v>
      </c>
      <c r="AK19" s="274">
        <v>2.2028329999999999E-5</v>
      </c>
      <c r="AL19" s="274">
        <v>-2.7115553E-5</v>
      </c>
      <c r="AM19" s="274">
        <v>-1.064254E-5</v>
      </c>
      <c r="AN19" s="274">
        <v>5.6580399999999995E-7</v>
      </c>
      <c r="AO19" s="274">
        <v>0.69867599000299996</v>
      </c>
      <c r="AP19" s="274">
        <v>-4.6713633999999999E-4</v>
      </c>
      <c r="AQ19" s="274">
        <v>2.0995260000000002E-2</v>
      </c>
      <c r="AR19" s="274">
        <v>2.7911102999999999E-5</v>
      </c>
      <c r="AS19" s="274">
        <v>2.5729747000000001E-5</v>
      </c>
      <c r="AT19" s="274">
        <v>4.6288353E-5</v>
      </c>
      <c r="AU19" s="274">
        <v>7.50874E-7</v>
      </c>
      <c r="AV19" s="274">
        <v>-9.6503999999999991E-7</v>
      </c>
      <c r="AW19" s="274">
        <v>-1.6602889999999999E-6</v>
      </c>
      <c r="AX19" s="274">
        <v>3.6765279999999998E-6</v>
      </c>
      <c r="AY19" s="411"/>
      <c r="AZ19" s="411"/>
      <c r="BA19" s="411"/>
      <c r="BB19" s="411"/>
      <c r="BC19" s="411"/>
      <c r="BD19" s="480"/>
    </row>
    <row r="20" spans="1:56" s="452" customFormat="1" ht="14.25" x14ac:dyDescent="0.2">
      <c r="A20" s="479">
        <f t="shared" si="2"/>
        <v>4.9149321009570013</v>
      </c>
      <c r="B20" s="479">
        <f t="shared" si="3"/>
        <v>2.5113630407089995</v>
      </c>
      <c r="C20" s="410" t="s">
        <v>1481</v>
      </c>
      <c r="D20" s="215">
        <v>212896</v>
      </c>
      <c r="E20" s="410" t="s">
        <v>1482</v>
      </c>
      <c r="F20" s="215">
        <v>220206</v>
      </c>
      <c r="G20" s="214" t="s">
        <v>458</v>
      </c>
      <c r="H20" s="215">
        <v>33200</v>
      </c>
      <c r="I20" s="214" t="s">
        <v>459</v>
      </c>
      <c r="J20" s="215">
        <v>33200</v>
      </c>
      <c r="K20" s="214" t="s">
        <v>460</v>
      </c>
      <c r="L20" s="215">
        <v>12900</v>
      </c>
      <c r="M20" s="214" t="s">
        <v>476</v>
      </c>
      <c r="N20" s="215">
        <v>13000</v>
      </c>
      <c r="O20" s="214" t="s">
        <v>462</v>
      </c>
      <c r="P20" s="218">
        <v>2200</v>
      </c>
      <c r="Q20" s="215">
        <v>10600</v>
      </c>
      <c r="R20" s="215">
        <v>12400</v>
      </c>
      <c r="S20" s="215">
        <v>5400</v>
      </c>
      <c r="T20" s="215">
        <v>2800</v>
      </c>
      <c r="U20" s="215">
        <v>4900</v>
      </c>
      <c r="W20" s="452">
        <v>26</v>
      </c>
      <c r="X20" s="410" t="s">
        <v>1288</v>
      </c>
      <c r="Y20" s="412"/>
      <c r="Z20" s="412"/>
      <c r="AA20" s="413">
        <v>5</v>
      </c>
      <c r="AB20" s="413">
        <v>-20</v>
      </c>
      <c r="AC20" s="413">
        <v>30</v>
      </c>
      <c r="AD20" s="413">
        <v>55</v>
      </c>
      <c r="AE20" s="274">
        <v>12.234485163722001</v>
      </c>
      <c r="AF20" s="274">
        <v>0.43282372643700001</v>
      </c>
      <c r="AG20" s="274">
        <v>-7.8390035265999997E-2</v>
      </c>
      <c r="AH20" s="274">
        <v>5.4489871549999996E-3</v>
      </c>
      <c r="AI20" s="274">
        <v>-2.9209733199999999E-3</v>
      </c>
      <c r="AJ20" s="274">
        <v>-7.9565158200000004E-4</v>
      </c>
      <c r="AK20" s="274">
        <v>2.3605984E-5</v>
      </c>
      <c r="AL20" s="274">
        <v>-3.1358627000000002E-5</v>
      </c>
      <c r="AM20" s="274">
        <v>-1.1066499E-5</v>
      </c>
      <c r="AN20" s="274">
        <v>2.5099229999999999E-6</v>
      </c>
      <c r="AO20" s="274">
        <v>0.90976501465399995</v>
      </c>
      <c r="AP20" s="274">
        <v>4.0889401440000004E-3</v>
      </c>
      <c r="AQ20" s="274">
        <v>1.9299600601E-2</v>
      </c>
      <c r="AR20" s="274">
        <v>1.43856004E-4</v>
      </c>
      <c r="AS20" s="274">
        <v>-1.9393800199999999E-4</v>
      </c>
      <c r="AT20" s="274">
        <v>1.8411600599999999E-4</v>
      </c>
      <c r="AU20" s="274">
        <v>1.7356E-6</v>
      </c>
      <c r="AV20" s="274">
        <v>-4.1795299999999999E-6</v>
      </c>
      <c r="AW20" s="274">
        <v>5.6593199999999999E-7</v>
      </c>
      <c r="AX20" s="274">
        <v>3.63804E-6</v>
      </c>
      <c r="AY20" s="214"/>
      <c r="AZ20" s="214"/>
      <c r="BA20" s="214"/>
      <c r="BB20" s="411"/>
      <c r="BC20" s="411"/>
      <c r="BD20" s="480"/>
    </row>
    <row r="21" spans="1:56" s="452" customFormat="1" ht="14.25" x14ac:dyDescent="0.2">
      <c r="A21" s="479">
        <f t="shared" si="2"/>
        <v>6.4382417687009967</v>
      </c>
      <c r="B21" s="479">
        <f t="shared" si="3"/>
        <v>3.2902467253159999</v>
      </c>
      <c r="C21" s="410" t="s">
        <v>1483</v>
      </c>
      <c r="D21" s="215">
        <v>216714</v>
      </c>
      <c r="E21" s="410" t="s">
        <v>1484</v>
      </c>
      <c r="F21" s="215">
        <v>224024</v>
      </c>
      <c r="G21" s="214" t="s">
        <v>458</v>
      </c>
      <c r="H21" s="215">
        <v>33200</v>
      </c>
      <c r="I21" s="214" t="s">
        <v>459</v>
      </c>
      <c r="J21" s="215">
        <v>33200</v>
      </c>
      <c r="K21" s="214" t="s">
        <v>460</v>
      </c>
      <c r="L21" s="215">
        <v>12900</v>
      </c>
      <c r="M21" s="214" t="s">
        <v>476</v>
      </c>
      <c r="N21" s="215">
        <v>13000</v>
      </c>
      <c r="O21" s="214" t="s">
        <v>462</v>
      </c>
      <c r="P21" s="218">
        <v>2200</v>
      </c>
      <c r="Q21" s="215">
        <v>10600</v>
      </c>
      <c r="R21" s="215">
        <v>12400</v>
      </c>
      <c r="S21" s="215">
        <v>5400</v>
      </c>
      <c r="T21" s="215">
        <v>2800</v>
      </c>
      <c r="U21" s="215">
        <v>4900</v>
      </c>
      <c r="W21" s="452">
        <v>29</v>
      </c>
      <c r="X21" s="410" t="s">
        <v>1291</v>
      </c>
      <c r="Y21" s="412"/>
      <c r="Z21" s="412"/>
      <c r="AA21" s="413">
        <v>5</v>
      </c>
      <c r="AB21" s="413">
        <v>-20</v>
      </c>
      <c r="AC21" s="413">
        <v>30</v>
      </c>
      <c r="AD21" s="413">
        <v>55</v>
      </c>
      <c r="AE21" s="274">
        <v>16.230953426195999</v>
      </c>
      <c r="AF21" s="274">
        <v>0.549111705565</v>
      </c>
      <c r="AG21" s="274">
        <v>-0.14387886110600001</v>
      </c>
      <c r="AH21" s="274">
        <v>6.485832419E-3</v>
      </c>
      <c r="AI21" s="274">
        <v>-4.4585652480000001E-3</v>
      </c>
      <c r="AJ21" s="274">
        <v>-2.2519027999999999E-5</v>
      </c>
      <c r="AK21" s="274">
        <v>2.7759285999999999E-5</v>
      </c>
      <c r="AL21" s="274">
        <v>-3.5097898000000003E-5</v>
      </c>
      <c r="AM21" s="274">
        <v>2.3849999999999998E-8</v>
      </c>
      <c r="AN21" s="274">
        <v>-2.7456750000000002E-6</v>
      </c>
      <c r="AO21" s="274">
        <v>1.038955425131</v>
      </c>
      <c r="AP21" s="274">
        <v>-4.6062197660000003E-3</v>
      </c>
      <c r="AQ21" s="274">
        <v>3.1568324299999999E-2</v>
      </c>
      <c r="AR21" s="274">
        <v>-2.5849952999999998E-4</v>
      </c>
      <c r="AS21" s="274">
        <v>1.5656416799999999E-4</v>
      </c>
      <c r="AT21" s="274">
        <v>2.0987872499999999E-4</v>
      </c>
      <c r="AU21" s="274">
        <v>-2.642365E-6</v>
      </c>
      <c r="AV21" s="274">
        <v>1.6705069999999999E-6</v>
      </c>
      <c r="AW21" s="274">
        <v>-1.851886E-6</v>
      </c>
      <c r="AX21" s="274">
        <v>4.4805879999999996E-6</v>
      </c>
      <c r="AY21" s="214"/>
      <c r="AZ21" s="214"/>
      <c r="BA21" s="214"/>
      <c r="BB21" s="425"/>
      <c r="BC21" s="407"/>
      <c r="BD21" s="480"/>
    </row>
    <row r="22" spans="1:56" s="452" customFormat="1" ht="14.25" x14ac:dyDescent="0.2">
      <c r="A22" s="479">
        <f t="shared" si="2"/>
        <v>8.3070068011190017</v>
      </c>
      <c r="B22" s="479">
        <f t="shared" si="3"/>
        <v>4.2029195661990011</v>
      </c>
      <c r="C22" s="410" t="s">
        <v>1485</v>
      </c>
      <c r="D22" s="215">
        <v>221470</v>
      </c>
      <c r="E22" s="410" t="s">
        <v>1486</v>
      </c>
      <c r="F22" s="215">
        <v>228780</v>
      </c>
      <c r="G22" s="214" t="s">
        <v>458</v>
      </c>
      <c r="H22" s="215">
        <v>33200</v>
      </c>
      <c r="I22" s="214" t="s">
        <v>459</v>
      </c>
      <c r="J22" s="215">
        <v>33200</v>
      </c>
      <c r="K22" s="214" t="s">
        <v>460</v>
      </c>
      <c r="L22" s="215">
        <v>12900</v>
      </c>
      <c r="M22" s="214" t="s">
        <v>476</v>
      </c>
      <c r="N22" s="215">
        <v>13000</v>
      </c>
      <c r="O22" s="214" t="s">
        <v>462</v>
      </c>
      <c r="P22" s="218">
        <v>2200</v>
      </c>
      <c r="Q22" s="215">
        <v>10600</v>
      </c>
      <c r="R22" s="215">
        <v>12400</v>
      </c>
      <c r="S22" s="215">
        <v>5400</v>
      </c>
      <c r="T22" s="215">
        <v>2800</v>
      </c>
      <c r="U22" s="215">
        <v>4900</v>
      </c>
      <c r="W22" s="452">
        <v>38</v>
      </c>
      <c r="X22" s="410" t="s">
        <v>1294</v>
      </c>
      <c r="Y22" s="412"/>
      <c r="Z22" s="412"/>
      <c r="AA22" s="413">
        <v>5</v>
      </c>
      <c r="AB22" s="413">
        <v>-20</v>
      </c>
      <c r="AC22" s="413">
        <v>30</v>
      </c>
      <c r="AD22" s="413">
        <v>55</v>
      </c>
      <c r="AE22" s="274">
        <v>21.380346519509001</v>
      </c>
      <c r="AF22" s="274">
        <v>0.73411294155499995</v>
      </c>
      <c r="AG22" s="274">
        <v>-0.17060294734199999</v>
      </c>
      <c r="AH22" s="274">
        <v>8.8650647039999995E-3</v>
      </c>
      <c r="AI22" s="274">
        <v>-5.3865173539999998E-3</v>
      </c>
      <c r="AJ22" s="274">
        <v>-7.5748278599999997E-4</v>
      </c>
      <c r="AK22" s="274">
        <v>4.1169757000000003E-5</v>
      </c>
      <c r="AL22" s="274">
        <v>-3.9912430000000003E-5</v>
      </c>
      <c r="AM22" s="274">
        <v>-6.7369699999999996E-6</v>
      </c>
      <c r="AN22" s="274">
        <v>2.7735280000000001E-6</v>
      </c>
      <c r="AO22" s="274">
        <v>1.2204999999990001</v>
      </c>
      <c r="AP22" s="274">
        <v>-1.232830048E-2</v>
      </c>
      <c r="AQ22" s="274">
        <v>4.6218399049999997E-2</v>
      </c>
      <c r="AR22" s="274">
        <v>-2.0810300100000001E-4</v>
      </c>
      <c r="AS22" s="274">
        <v>2.54996002E-4</v>
      </c>
      <c r="AT22" s="274">
        <v>2.6906600600000002E-4</v>
      </c>
      <c r="AU22" s="274">
        <v>-9.6075199999999992E-7</v>
      </c>
      <c r="AV22" s="274">
        <v>7.9905299999999998E-7</v>
      </c>
      <c r="AW22" s="274">
        <v>-1.2459899999999999E-6</v>
      </c>
      <c r="AX22" s="274">
        <v>3.7335599999999999E-6</v>
      </c>
      <c r="AY22" s="407"/>
      <c r="AZ22" s="407"/>
      <c r="BA22" s="407"/>
      <c r="BB22" s="425"/>
      <c r="BC22" s="407"/>
      <c r="BD22" s="480"/>
    </row>
    <row r="23" spans="1:56" s="452" customFormat="1" ht="14.25" x14ac:dyDescent="0.2">
      <c r="A23" s="479">
        <f t="shared" si="2"/>
        <v>9.777824310907997</v>
      </c>
      <c r="B23" s="479">
        <f t="shared" si="3"/>
        <v>4.8071861842020009</v>
      </c>
      <c r="C23" s="410" t="s">
        <v>1487</v>
      </c>
      <c r="D23" s="215">
        <v>229860</v>
      </c>
      <c r="E23" s="410" t="s">
        <v>1488</v>
      </c>
      <c r="F23" s="215">
        <v>237170</v>
      </c>
      <c r="G23" s="214" t="s">
        <v>458</v>
      </c>
      <c r="H23" s="215">
        <v>33200</v>
      </c>
      <c r="I23" s="214" t="s">
        <v>459</v>
      </c>
      <c r="J23" s="215">
        <v>33200</v>
      </c>
      <c r="K23" s="214" t="s">
        <v>460</v>
      </c>
      <c r="L23" s="215">
        <v>12900</v>
      </c>
      <c r="M23" s="214" t="s">
        <v>696</v>
      </c>
      <c r="N23" s="215">
        <v>17600</v>
      </c>
      <c r="O23" s="214" t="s">
        <v>462</v>
      </c>
      <c r="P23" s="218">
        <v>2200</v>
      </c>
      <c r="Q23" s="215">
        <v>10600</v>
      </c>
      <c r="R23" s="215">
        <v>12400</v>
      </c>
      <c r="S23" s="215">
        <v>5400</v>
      </c>
      <c r="T23" s="215">
        <v>2800</v>
      </c>
      <c r="U23" s="215">
        <v>4900</v>
      </c>
      <c r="W23" s="452">
        <v>45</v>
      </c>
      <c r="X23" s="410" t="s">
        <v>1297</v>
      </c>
      <c r="Y23" s="412"/>
      <c r="Z23" s="412"/>
      <c r="AA23" s="413">
        <v>5</v>
      </c>
      <c r="AB23" s="413">
        <v>-20</v>
      </c>
      <c r="AC23" s="413">
        <v>30</v>
      </c>
      <c r="AD23" s="413">
        <v>55</v>
      </c>
      <c r="AE23" s="274">
        <v>25.880435250552999</v>
      </c>
      <c r="AF23" s="274">
        <v>0.88795518505000004</v>
      </c>
      <c r="AG23" s="274">
        <v>-0.231202067756</v>
      </c>
      <c r="AH23" s="274">
        <v>1.057389146E-2</v>
      </c>
      <c r="AI23" s="274">
        <v>-7.189346242E-3</v>
      </c>
      <c r="AJ23" s="274">
        <v>-5.7698663100000001E-4</v>
      </c>
      <c r="AK23" s="274">
        <v>4.7592863999999998E-5</v>
      </c>
      <c r="AL23" s="274">
        <v>-5.3376237E-5</v>
      </c>
      <c r="AM23" s="274">
        <v>-3.4106559999999999E-6</v>
      </c>
      <c r="AN23" s="274">
        <v>3.023946E-6</v>
      </c>
      <c r="AO23" s="274">
        <v>1.5334000244120001</v>
      </c>
      <c r="AP23" s="274">
        <v>-2.4897600700000001E-4</v>
      </c>
      <c r="AQ23" s="274">
        <v>4.1129901885999999E-2</v>
      </c>
      <c r="AR23" s="274">
        <v>1.4915700300000001E-4</v>
      </c>
      <c r="AS23" s="274">
        <v>-3.30686003E-4</v>
      </c>
      <c r="AT23" s="274">
        <v>5.7064598800000001E-4</v>
      </c>
      <c r="AU23" s="274">
        <v>2.4842400000000001E-6</v>
      </c>
      <c r="AV23" s="274">
        <v>-6.7845E-6</v>
      </c>
      <c r="AW23" s="274">
        <v>4.0476E-6</v>
      </c>
      <c r="AX23" s="274">
        <v>2.3719800000000002E-6</v>
      </c>
      <c r="AY23" s="214"/>
      <c r="AZ23" s="214"/>
      <c r="BA23" s="214"/>
      <c r="BB23" s="407"/>
      <c r="BC23" s="407"/>
      <c r="BD23" s="480"/>
    </row>
    <row r="24" spans="1:56" s="452" customFormat="1" ht="15.75" customHeight="1" x14ac:dyDescent="0.2">
      <c r="A24" s="479">
        <f t="shared" si="2"/>
        <v>11.333422841994999</v>
      </c>
      <c r="B24" s="479">
        <f t="shared" si="3"/>
        <v>5.5190926825939997</v>
      </c>
      <c r="C24" s="410" t="s">
        <v>1489</v>
      </c>
      <c r="D24" s="215">
        <v>260033</v>
      </c>
      <c r="E24" s="410" t="s">
        <v>1490</v>
      </c>
      <c r="F24" s="215">
        <v>267343</v>
      </c>
      <c r="G24" s="214" t="s">
        <v>407</v>
      </c>
      <c r="H24" s="215">
        <v>33800</v>
      </c>
      <c r="I24" s="214" t="s">
        <v>459</v>
      </c>
      <c r="J24" s="215">
        <v>33200</v>
      </c>
      <c r="K24" s="214" t="s">
        <v>409</v>
      </c>
      <c r="L24" s="216">
        <v>13300</v>
      </c>
      <c r="M24" s="214" t="s">
        <v>696</v>
      </c>
      <c r="N24" s="215">
        <v>17600</v>
      </c>
      <c r="O24" s="214" t="s">
        <v>411</v>
      </c>
      <c r="P24" s="218">
        <v>3300</v>
      </c>
      <c r="Q24" s="215">
        <v>10600</v>
      </c>
      <c r="R24" s="215">
        <v>12400</v>
      </c>
      <c r="S24" s="215">
        <v>5400</v>
      </c>
      <c r="T24" s="215">
        <v>2800</v>
      </c>
      <c r="U24" s="215">
        <v>4900</v>
      </c>
      <c r="W24" s="452">
        <v>48</v>
      </c>
      <c r="X24" s="410" t="s">
        <v>1491</v>
      </c>
      <c r="Y24" s="412"/>
      <c r="Z24" s="412"/>
      <c r="AA24" s="249">
        <v>5</v>
      </c>
      <c r="AB24" s="249">
        <v>-20</v>
      </c>
      <c r="AC24" s="249">
        <v>30</v>
      </c>
      <c r="AD24" s="249">
        <v>55</v>
      </c>
      <c r="AE24" s="274">
        <v>28.308500795819999</v>
      </c>
      <c r="AF24" s="274">
        <v>1.0065770836729999</v>
      </c>
      <c r="AG24" s="274">
        <v>-0.198330675446</v>
      </c>
      <c r="AH24" s="274">
        <v>1.3106805919E-2</v>
      </c>
      <c r="AI24" s="274">
        <v>-7.2397020860000003E-3</v>
      </c>
      <c r="AJ24" s="274">
        <v>-1.3276657450000001E-3</v>
      </c>
      <c r="AK24" s="274">
        <v>6.3624817000000001E-5</v>
      </c>
      <c r="AL24" s="274">
        <v>-7.8149297000000006E-5</v>
      </c>
      <c r="AM24" s="274">
        <v>-1.8864733999999999E-5</v>
      </c>
      <c r="AN24" s="274">
        <v>1.8527920000000001E-6</v>
      </c>
      <c r="AO24" s="274">
        <v>1.9624760435540001</v>
      </c>
      <c r="AP24" s="274">
        <v>4.087357279E-3</v>
      </c>
      <c r="AQ24" s="274">
        <v>4.7166187983999998E-2</v>
      </c>
      <c r="AR24" s="274">
        <v>8.1343729999999994E-5</v>
      </c>
      <c r="AS24" s="274">
        <v>-2.5333491799999999E-4</v>
      </c>
      <c r="AT24" s="274">
        <v>2.4427167800000001E-4</v>
      </c>
      <c r="AU24" s="274">
        <v>9.1309000000000001E-8</v>
      </c>
      <c r="AV24" s="274">
        <v>-6.5201240000000003E-6</v>
      </c>
      <c r="AW24" s="274">
        <v>-3.11126E-7</v>
      </c>
      <c r="AX24" s="274">
        <v>9.6719680000000007E-6</v>
      </c>
      <c r="AY24" s="214"/>
      <c r="AZ24" s="214"/>
      <c r="BA24" s="214"/>
      <c r="BB24" s="425"/>
      <c r="BC24" s="407"/>
      <c r="BD24" s="480"/>
    </row>
    <row r="25" spans="1:56" s="452" customFormat="1" ht="15.75" customHeight="1" x14ac:dyDescent="0.2">
      <c r="A25" s="479">
        <f t="shared" si="2"/>
        <v>12.862008172898999</v>
      </c>
      <c r="B25" s="479">
        <f t="shared" si="3"/>
        <v>5.8610850622300008</v>
      </c>
      <c r="C25" s="217" t="s">
        <v>1492</v>
      </c>
      <c r="D25" s="215">
        <v>307909</v>
      </c>
      <c r="E25" s="217" t="s">
        <v>1493</v>
      </c>
      <c r="F25" s="215">
        <v>315219</v>
      </c>
      <c r="G25" s="214" t="s">
        <v>407</v>
      </c>
      <c r="H25" s="215">
        <v>33800</v>
      </c>
      <c r="I25" s="214" t="s">
        <v>459</v>
      </c>
      <c r="J25" s="215">
        <v>33200</v>
      </c>
      <c r="K25" s="214" t="s">
        <v>409</v>
      </c>
      <c r="L25" s="216">
        <v>13300</v>
      </c>
      <c r="M25" s="214" t="s">
        <v>696</v>
      </c>
      <c r="N25" s="215">
        <v>17600</v>
      </c>
      <c r="O25" s="214" t="s">
        <v>411</v>
      </c>
      <c r="P25" s="218">
        <v>3300</v>
      </c>
      <c r="Q25" s="215">
        <v>10600</v>
      </c>
      <c r="R25" s="215">
        <v>12400</v>
      </c>
      <c r="S25" s="215">
        <v>5400</v>
      </c>
      <c r="T25" s="215">
        <v>2800</v>
      </c>
      <c r="U25" s="215">
        <v>4900</v>
      </c>
      <c r="W25" s="452">
        <v>57</v>
      </c>
      <c r="X25" s="217" t="s">
        <v>1300</v>
      </c>
      <c r="Y25" s="412"/>
      <c r="Z25" s="412"/>
      <c r="AA25" s="266">
        <v>5</v>
      </c>
      <c r="AB25" s="266">
        <v>-20</v>
      </c>
      <c r="AC25" s="266">
        <v>30</v>
      </c>
      <c r="AD25" s="266">
        <v>55</v>
      </c>
      <c r="AE25" s="418">
        <v>30.016113759328999</v>
      </c>
      <c r="AF25" s="418">
        <v>1.049988669158</v>
      </c>
      <c r="AG25" s="418">
        <v>-0.14610488796500001</v>
      </c>
      <c r="AH25" s="418">
        <v>1.3539451330000001E-2</v>
      </c>
      <c r="AI25" s="418">
        <v>-6.0072171539999998E-3</v>
      </c>
      <c r="AJ25" s="418">
        <v>-2.6394256689999999E-3</v>
      </c>
      <c r="AK25" s="418">
        <v>6.6777403000000004E-5</v>
      </c>
      <c r="AL25" s="418">
        <v>-7.0074214000000006E-5</v>
      </c>
      <c r="AM25" s="418">
        <v>-3.7228748000000003E-5</v>
      </c>
      <c r="AN25" s="418">
        <v>9.1783199999999996E-6</v>
      </c>
      <c r="AO25" s="418">
        <v>2.56803405443</v>
      </c>
      <c r="AP25" s="418">
        <v>6.5032855170000002E-3</v>
      </c>
      <c r="AQ25" s="418">
        <v>6.1619441916000002E-2</v>
      </c>
      <c r="AR25" s="418">
        <v>-2.3808786399999999E-4</v>
      </c>
      <c r="AS25" s="418">
        <v>3.4050029999999998E-4</v>
      </c>
      <c r="AT25" s="418">
        <v>2.1308762600000001E-4</v>
      </c>
      <c r="AU25" s="418">
        <v>1.4222699999999999E-7</v>
      </c>
      <c r="AV25" s="418">
        <v>-6.839219E-6</v>
      </c>
      <c r="AW25" s="418">
        <v>4.3538809999999996E-6</v>
      </c>
      <c r="AX25" s="418">
        <v>4.9363539999999999E-6</v>
      </c>
      <c r="AY25" s="376"/>
      <c r="AZ25" s="376"/>
      <c r="BA25" s="376"/>
      <c r="BB25" s="425"/>
      <c r="BC25" s="407"/>
      <c r="BD25" s="480"/>
    </row>
    <row r="26" spans="1:56" s="452" customFormat="1" ht="15.75" x14ac:dyDescent="0.2">
      <c r="A26" s="479">
        <f t="shared" si="2"/>
        <v>15.057281351528999</v>
      </c>
      <c r="B26" s="479">
        <f t="shared" si="3"/>
        <v>7.0081240272019993</v>
      </c>
      <c r="C26" s="410" t="s">
        <v>1494</v>
      </c>
      <c r="D26" s="215">
        <v>312104</v>
      </c>
      <c r="E26" s="410" t="s">
        <v>1495</v>
      </c>
      <c r="F26" s="215">
        <v>319414</v>
      </c>
      <c r="G26" s="214" t="s">
        <v>407</v>
      </c>
      <c r="H26" s="215">
        <v>33800</v>
      </c>
      <c r="I26" s="214" t="s">
        <v>459</v>
      </c>
      <c r="J26" s="215">
        <v>33200</v>
      </c>
      <c r="K26" s="214" t="s">
        <v>409</v>
      </c>
      <c r="L26" s="216">
        <v>13300</v>
      </c>
      <c r="M26" s="214" t="s">
        <v>1474</v>
      </c>
      <c r="N26" s="215">
        <v>21000</v>
      </c>
      <c r="O26" s="214" t="s">
        <v>411</v>
      </c>
      <c r="P26" s="218">
        <v>3300</v>
      </c>
      <c r="Q26" s="215">
        <v>10600</v>
      </c>
      <c r="R26" s="215">
        <v>12400</v>
      </c>
      <c r="S26" s="215">
        <v>5400</v>
      </c>
      <c r="T26" s="215">
        <v>2800</v>
      </c>
      <c r="U26" s="215">
        <v>4900</v>
      </c>
      <c r="W26" s="452">
        <v>66</v>
      </c>
      <c r="X26" s="410" t="s">
        <v>1496</v>
      </c>
      <c r="Y26" s="412"/>
      <c r="Z26" s="412"/>
      <c r="AA26" s="261">
        <v>5</v>
      </c>
      <c r="AB26" s="261">
        <v>-20</v>
      </c>
      <c r="AC26" s="261">
        <v>30</v>
      </c>
      <c r="AD26" s="261">
        <v>55</v>
      </c>
      <c r="AE26" s="418">
        <v>38.935226525424</v>
      </c>
      <c r="AF26" s="418">
        <v>1.4217519960160001</v>
      </c>
      <c r="AG26" s="418">
        <v>-0.360223622538</v>
      </c>
      <c r="AH26" s="418">
        <v>1.962399351E-2</v>
      </c>
      <c r="AI26" s="418">
        <v>-1.3638516285000001E-2</v>
      </c>
      <c r="AJ26" s="418">
        <v>1.7838250400000001E-4</v>
      </c>
      <c r="AK26" s="418">
        <v>9.9534376999999997E-5</v>
      </c>
      <c r="AL26" s="418">
        <v>-1.5903239799999999E-4</v>
      </c>
      <c r="AM26" s="418">
        <v>1.4137943999999999E-5</v>
      </c>
      <c r="AN26" s="418">
        <v>-8.8871869999999997E-6</v>
      </c>
      <c r="AO26" s="418">
        <v>3.2175173290019998</v>
      </c>
      <c r="AP26" s="418">
        <v>3.8620973580000002E-2</v>
      </c>
      <c r="AQ26" s="418">
        <v>5.8159881150000002E-2</v>
      </c>
      <c r="AR26" s="418">
        <v>7.6077530599999996E-4</v>
      </c>
      <c r="AS26" s="418">
        <v>-3.5751798499999998E-4</v>
      </c>
      <c r="AT26" s="418">
        <v>-5.7650839E-5</v>
      </c>
      <c r="AU26" s="418">
        <v>3.3500760000000001E-6</v>
      </c>
      <c r="AV26" s="418">
        <v>-1.3066944000000001E-5</v>
      </c>
      <c r="AW26" s="418">
        <v>-6.1623969999999998E-6</v>
      </c>
      <c r="AX26" s="418">
        <v>1.5108552999999999E-5</v>
      </c>
      <c r="AY26" s="376"/>
      <c r="AZ26" s="376"/>
      <c r="BA26" s="376"/>
      <c r="BB26" s="377"/>
      <c r="BC26" s="407"/>
      <c r="BD26" s="480"/>
    </row>
    <row r="27" spans="1:56" s="459" customFormat="1" ht="15.75" x14ac:dyDescent="0.2">
      <c r="A27" s="490">
        <f t="shared" si="2"/>
        <v>17.644508088364002</v>
      </c>
      <c r="B27" s="490">
        <f t="shared" si="3"/>
        <v>8.2061558342390004</v>
      </c>
      <c r="C27" s="276" t="s">
        <v>1497</v>
      </c>
      <c r="D27" s="237">
        <v>318034</v>
      </c>
      <c r="E27" s="276" t="s">
        <v>1498</v>
      </c>
      <c r="F27" s="237">
        <v>325344</v>
      </c>
      <c r="G27" s="221" t="s">
        <v>571</v>
      </c>
      <c r="H27" s="237">
        <v>51800</v>
      </c>
      <c r="I27" s="221" t="s">
        <v>408</v>
      </c>
      <c r="J27" s="237">
        <v>33800</v>
      </c>
      <c r="K27" s="221" t="s">
        <v>572</v>
      </c>
      <c r="L27" s="216">
        <v>16100</v>
      </c>
      <c r="M27" s="221" t="s">
        <v>1474</v>
      </c>
      <c r="N27" s="237">
        <v>21000</v>
      </c>
      <c r="O27" s="221" t="s">
        <v>573</v>
      </c>
      <c r="P27" s="218">
        <v>5800</v>
      </c>
      <c r="Q27" s="237">
        <v>10600</v>
      </c>
      <c r="R27" s="237">
        <v>12400</v>
      </c>
      <c r="S27" s="237">
        <v>5400</v>
      </c>
      <c r="T27" s="237">
        <v>2800</v>
      </c>
      <c r="U27" s="237">
        <v>4900</v>
      </c>
      <c r="W27" s="459">
        <v>76</v>
      </c>
      <c r="X27" s="276" t="s">
        <v>1303</v>
      </c>
      <c r="Y27" s="491"/>
      <c r="Z27" s="491"/>
      <c r="AA27" s="492">
        <v>5</v>
      </c>
      <c r="AB27" s="492">
        <v>-20</v>
      </c>
      <c r="AC27" s="492">
        <v>30</v>
      </c>
      <c r="AD27" s="492">
        <v>55</v>
      </c>
      <c r="AE27" s="493">
        <v>44.036466609013999</v>
      </c>
      <c r="AF27" s="493">
        <v>1.572539113325</v>
      </c>
      <c r="AG27" s="493">
        <v>-0.374683648235</v>
      </c>
      <c r="AH27" s="493">
        <v>2.1227235354E-2</v>
      </c>
      <c r="AI27" s="493">
        <v>-1.2720574234E-2</v>
      </c>
      <c r="AJ27" s="493">
        <v>3.11807024E-4</v>
      </c>
      <c r="AK27" s="493">
        <v>8.7292841000000004E-5</v>
      </c>
      <c r="AL27" s="493">
        <v>-1.7204087000000001E-4</v>
      </c>
      <c r="AM27" s="493">
        <v>-7.4717349999999999E-6</v>
      </c>
      <c r="AN27" s="493">
        <v>-1.7273199E-5</v>
      </c>
      <c r="AO27" s="493">
        <v>3.283642087254</v>
      </c>
      <c r="AP27" s="493">
        <v>-1.4371042424999999E-2</v>
      </c>
      <c r="AQ27" s="493">
        <v>9.1442174293E-2</v>
      </c>
      <c r="AR27" s="493">
        <v>-1.0795218390000001E-3</v>
      </c>
      <c r="AS27" s="493">
        <v>1.670557708E-3</v>
      </c>
      <c r="AT27" s="493">
        <v>-3.32709078E-4</v>
      </c>
      <c r="AU27" s="493">
        <v>-1.2226253E-5</v>
      </c>
      <c r="AV27" s="493">
        <v>1.8327972000000001E-5</v>
      </c>
      <c r="AW27" s="493">
        <v>-2.3879128E-5</v>
      </c>
      <c r="AX27" s="493">
        <v>1.7767792000000001E-5</v>
      </c>
      <c r="AY27" s="375"/>
      <c r="AZ27" s="375"/>
      <c r="BA27" s="375"/>
      <c r="BB27" s="385"/>
      <c r="BC27" s="494"/>
      <c r="BD27" s="495"/>
    </row>
    <row r="28" spans="1:56" s="452" customFormat="1" ht="15.75" x14ac:dyDescent="0.2">
      <c r="A28" s="479">
        <f t="shared" si="2"/>
        <v>21.819684927066</v>
      </c>
      <c r="B28" s="479">
        <f t="shared" si="3"/>
        <v>10.427773825460001</v>
      </c>
      <c r="C28" s="410" t="s">
        <v>1499</v>
      </c>
      <c r="D28" s="215">
        <v>337339</v>
      </c>
      <c r="E28" s="410" t="s">
        <v>1500</v>
      </c>
      <c r="F28" s="215">
        <v>344649</v>
      </c>
      <c r="G28" s="214" t="s">
        <v>571</v>
      </c>
      <c r="H28" s="215">
        <v>51800</v>
      </c>
      <c r="I28" s="214" t="s">
        <v>408</v>
      </c>
      <c r="J28" s="215">
        <v>33800</v>
      </c>
      <c r="K28" s="214" t="s">
        <v>572</v>
      </c>
      <c r="L28" s="216">
        <v>16100</v>
      </c>
      <c r="M28" s="214" t="s">
        <v>1501</v>
      </c>
      <c r="N28" s="215">
        <v>25200</v>
      </c>
      <c r="O28" s="214" t="s">
        <v>573</v>
      </c>
      <c r="P28" s="218">
        <v>5800</v>
      </c>
      <c r="Q28" s="215">
        <v>10600</v>
      </c>
      <c r="R28" s="215">
        <v>12400</v>
      </c>
      <c r="S28" s="215">
        <v>5400</v>
      </c>
      <c r="T28" s="215">
        <v>2800</v>
      </c>
      <c r="U28" s="215">
        <v>4900</v>
      </c>
      <c r="W28" s="452">
        <v>95</v>
      </c>
      <c r="X28" s="410" t="s">
        <v>1306</v>
      </c>
      <c r="Y28" s="412"/>
      <c r="Z28" s="412"/>
      <c r="AA28" s="266">
        <v>5</v>
      </c>
      <c r="AB28" s="266">
        <v>-20</v>
      </c>
      <c r="AC28" s="266">
        <v>30</v>
      </c>
      <c r="AD28" s="266">
        <v>55</v>
      </c>
      <c r="AE28" s="418">
        <v>57.550608003911002</v>
      </c>
      <c r="AF28" s="418">
        <v>2.2237852810119998</v>
      </c>
      <c r="AG28" s="418">
        <v>-0.67999893613499995</v>
      </c>
      <c r="AH28" s="418">
        <v>3.5655245228000003E-2</v>
      </c>
      <c r="AI28" s="418">
        <v>-3.0070168915999999E-2</v>
      </c>
      <c r="AJ28" s="418">
        <v>5.7371125940000002E-3</v>
      </c>
      <c r="AK28" s="418">
        <v>2.38571958E-4</v>
      </c>
      <c r="AL28" s="418">
        <v>-4.1594545699999999E-4</v>
      </c>
      <c r="AM28" s="418">
        <v>1.6674761400000001E-4</v>
      </c>
      <c r="AN28" s="418">
        <v>-6.7170436000000002E-5</v>
      </c>
      <c r="AO28" s="418">
        <v>4.4504289171150004</v>
      </c>
      <c r="AP28" s="418">
        <v>9.0488981079999992E-3</v>
      </c>
      <c r="AQ28" s="418">
        <v>9.3474904654999996E-2</v>
      </c>
      <c r="AR28" s="418">
        <v>-1.3363536039999999E-3</v>
      </c>
      <c r="AS28" s="418">
        <v>1.255582683E-3</v>
      </c>
      <c r="AT28" s="418">
        <v>-8.7839917000000006E-5</v>
      </c>
      <c r="AU28" s="418">
        <v>-2.4168486999999999E-5</v>
      </c>
      <c r="AV28" s="418">
        <v>2.7344123000000001E-5</v>
      </c>
      <c r="AW28" s="418">
        <v>-2.5311755000000001E-5</v>
      </c>
      <c r="AX28" s="418">
        <v>2.2806107000000001E-5</v>
      </c>
      <c r="AY28" s="376"/>
      <c r="AZ28" s="376"/>
      <c r="BA28" s="376"/>
      <c r="BB28" s="377"/>
      <c r="BC28" s="407"/>
      <c r="BD28" s="480"/>
    </row>
    <row r="29" spans="1:56" s="452" customFormat="1" ht="14.25" x14ac:dyDescent="0.2">
      <c r="A29" s="496"/>
      <c r="B29" s="496"/>
      <c r="C29" s="497"/>
      <c r="D29" s="349"/>
      <c r="E29" s="497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BB29" s="377"/>
      <c r="BC29" s="407"/>
      <c r="BD29" s="480"/>
    </row>
    <row r="30" spans="1:56" s="452" customFormat="1" x14ac:dyDescent="0.25">
      <c r="A30" s="188" t="s">
        <v>745</v>
      </c>
      <c r="B30" s="445"/>
      <c r="C30" s="445"/>
      <c r="D30" s="446"/>
      <c r="E30" s="447"/>
      <c r="F30" s="445"/>
      <c r="G30" s="445"/>
      <c r="H30" s="445"/>
      <c r="I30" s="446"/>
      <c r="J30" s="446"/>
      <c r="K30" s="446"/>
      <c r="L30" s="446"/>
      <c r="M30" s="447"/>
      <c r="N30" s="447"/>
      <c r="O30" s="445"/>
      <c r="P30" s="445"/>
      <c r="Q30" s="445"/>
      <c r="R30" s="445"/>
      <c r="S30" s="445"/>
      <c r="T30" s="445"/>
      <c r="U30" s="445"/>
      <c r="V30" s="475"/>
      <c r="W30" s="475"/>
      <c r="X30" s="498"/>
      <c r="Y30" s="498"/>
      <c r="Z30" s="498"/>
      <c r="AA30" s="429"/>
      <c r="AB30" s="429"/>
      <c r="AC30" s="429"/>
      <c r="AD30" s="429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T30" s="456"/>
      <c r="AU30" s="456"/>
      <c r="AV30" s="456"/>
      <c r="AW30" s="456"/>
      <c r="AX30" s="456"/>
      <c r="AY30" s="499"/>
      <c r="AZ30" s="499"/>
      <c r="BA30" s="499"/>
      <c r="BB30" s="499"/>
      <c r="BC30" s="407"/>
    </row>
    <row r="31" spans="1:56" ht="15" customHeight="1" x14ac:dyDescent="0.25">
      <c r="A31" s="959" t="s">
        <v>426</v>
      </c>
      <c r="B31" s="959"/>
      <c r="C31" s="959"/>
      <c r="D31" s="959"/>
      <c r="E31" s="959"/>
      <c r="F31" s="959"/>
      <c r="G31" s="959"/>
      <c r="H31" s="959"/>
      <c r="I31" s="959"/>
      <c r="J31" s="959"/>
      <c r="K31" s="959"/>
      <c r="L31" s="959"/>
      <c r="M31" s="959"/>
      <c r="N31" s="959"/>
      <c r="O31" s="959"/>
      <c r="P31" s="959"/>
      <c r="Q31" s="959"/>
      <c r="R31" s="959"/>
      <c r="S31" s="959"/>
      <c r="T31" s="959"/>
      <c r="U31" s="959"/>
      <c r="V31" s="959"/>
      <c r="W31" s="959"/>
      <c r="X31" s="959"/>
      <c r="Y31" s="959"/>
      <c r="Z31" s="959"/>
    </row>
    <row r="32" spans="1:56" ht="15" customHeight="1" x14ac:dyDescent="0.25">
      <c r="A32" s="1004" t="s">
        <v>427</v>
      </c>
      <c r="B32" s="1004"/>
      <c r="C32" s="1004"/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6"/>
      <c r="W32" s="448"/>
      <c r="X32" s="448"/>
      <c r="Y32" s="448"/>
      <c r="Z32" s="448"/>
    </row>
    <row r="33" spans="1:29" ht="15" customHeight="1" x14ac:dyDescent="0.25">
      <c r="A33" s="1008" t="s">
        <v>1502</v>
      </c>
      <c r="B33" s="1008"/>
      <c r="C33" s="1008"/>
      <c r="D33" s="1008"/>
      <c r="E33" s="1008"/>
      <c r="F33" s="1008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449"/>
      <c r="W33" s="448"/>
      <c r="X33" s="448"/>
      <c r="Y33" s="448"/>
      <c r="Z33" s="448"/>
    </row>
    <row r="34" spans="1:29" ht="15" customHeight="1" x14ac:dyDescent="0.25">
      <c r="A34" s="1012" t="s">
        <v>1413</v>
      </c>
      <c r="B34" s="1012"/>
      <c r="C34" s="1012"/>
      <c r="D34" s="1012"/>
      <c r="E34" s="1012"/>
      <c r="F34" s="1012"/>
      <c r="G34" s="1012"/>
      <c r="H34" s="1012"/>
      <c r="I34" s="1012"/>
      <c r="J34" s="1012"/>
      <c r="K34" s="1012"/>
      <c r="L34" s="1012"/>
      <c r="M34" s="1012"/>
      <c r="N34" s="1012"/>
      <c r="O34" s="1012"/>
      <c r="P34" s="1012"/>
      <c r="Q34" s="1012"/>
      <c r="R34" s="1012"/>
      <c r="S34" s="1012"/>
      <c r="T34" s="501"/>
      <c r="U34" s="501"/>
      <c r="V34" s="501"/>
      <c r="W34" s="501"/>
      <c r="X34" s="501"/>
      <c r="Y34" s="501"/>
      <c r="Z34" s="501"/>
      <c r="AA34" s="502"/>
      <c r="AB34" s="502"/>
    </row>
    <row r="35" spans="1:29" ht="15" customHeight="1" x14ac:dyDescent="0.25">
      <c r="A35" s="1012" t="s">
        <v>750</v>
      </c>
      <c r="B35" s="1012"/>
      <c r="C35" s="1012"/>
      <c r="D35" s="1012"/>
      <c r="E35" s="1012"/>
      <c r="F35" s="1012"/>
      <c r="G35" s="1012"/>
      <c r="H35" s="1012"/>
      <c r="I35" s="1012"/>
      <c r="J35" s="1012"/>
      <c r="K35" s="1012"/>
      <c r="L35" s="1012"/>
      <c r="M35" s="1012"/>
      <c r="N35" s="1012"/>
      <c r="O35" s="1012"/>
      <c r="P35" s="1012"/>
      <c r="Q35" s="1012"/>
      <c r="R35" s="1012"/>
      <c r="S35" s="1012"/>
      <c r="T35" s="501"/>
      <c r="U35" s="501"/>
      <c r="V35" s="501"/>
      <c r="W35" s="448"/>
      <c r="X35" s="448"/>
      <c r="Y35" s="448"/>
      <c r="Z35" s="448"/>
    </row>
    <row r="36" spans="1:29" ht="15" customHeight="1" x14ac:dyDescent="0.25">
      <c r="A36" s="1012" t="s">
        <v>431</v>
      </c>
      <c r="B36" s="1012"/>
      <c r="C36" s="1012"/>
      <c r="D36" s="1012"/>
      <c r="E36" s="1012"/>
      <c r="F36" s="1012"/>
      <c r="G36" s="1012"/>
      <c r="H36" s="1012"/>
      <c r="I36" s="1012"/>
      <c r="J36" s="1012"/>
      <c r="K36" s="1012"/>
      <c r="L36" s="1012"/>
      <c r="M36" s="1012"/>
      <c r="N36" s="1012"/>
      <c r="O36" s="1012"/>
      <c r="P36" s="1012"/>
      <c r="Q36" s="1012"/>
      <c r="R36" s="1012"/>
      <c r="S36" s="1012"/>
      <c r="T36" s="501"/>
      <c r="U36" s="501"/>
      <c r="V36" s="501"/>
      <c r="W36" s="448"/>
      <c r="X36" s="448"/>
      <c r="Y36" s="448"/>
      <c r="Z36" s="448"/>
    </row>
    <row r="37" spans="1:29" ht="15" customHeight="1" x14ac:dyDescent="0.25">
      <c r="A37" s="1012" t="s">
        <v>432</v>
      </c>
      <c r="B37" s="1012"/>
      <c r="C37" s="1012"/>
      <c r="D37" s="1012"/>
      <c r="E37" s="1012"/>
      <c r="F37" s="1012"/>
      <c r="G37" s="1012"/>
      <c r="H37" s="1012"/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501"/>
      <c r="U37" s="501"/>
      <c r="V37" s="501"/>
      <c r="W37" s="448"/>
      <c r="X37" s="448"/>
      <c r="Y37" s="448"/>
      <c r="Z37" s="448"/>
    </row>
    <row r="38" spans="1:29" ht="15" customHeight="1" x14ac:dyDescent="0.25">
      <c r="A38" s="1012" t="s">
        <v>963</v>
      </c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501"/>
      <c r="U38" s="501"/>
      <c r="V38" s="501"/>
      <c r="W38" s="448"/>
      <c r="X38" s="448"/>
      <c r="Y38" s="448"/>
      <c r="Z38" s="448"/>
    </row>
    <row r="39" spans="1:29" ht="15" customHeight="1" x14ac:dyDescent="0.25">
      <c r="A39" s="1012" t="s">
        <v>1414</v>
      </c>
      <c r="B39" s="1012"/>
      <c r="C39" s="1012"/>
      <c r="D39" s="1012"/>
      <c r="E39" s="1012"/>
      <c r="F39" s="1012"/>
      <c r="G39" s="1012"/>
      <c r="H39" s="1012"/>
      <c r="I39" s="1012"/>
      <c r="J39" s="1012"/>
      <c r="K39" s="1012"/>
      <c r="L39" s="1012"/>
      <c r="M39" s="1012"/>
      <c r="N39" s="1012"/>
      <c r="O39" s="1012"/>
      <c r="P39" s="1012"/>
      <c r="Q39" s="1012"/>
      <c r="R39" s="1012"/>
      <c r="S39" s="1012"/>
      <c r="T39" s="501"/>
      <c r="U39" s="501"/>
      <c r="V39" s="501"/>
      <c r="W39" s="448"/>
      <c r="X39" s="448"/>
      <c r="Y39" s="448"/>
      <c r="Z39" s="448"/>
    </row>
    <row r="40" spans="1:29" ht="15" customHeight="1" x14ac:dyDescent="0.25">
      <c r="A40" s="1012" t="s">
        <v>1503</v>
      </c>
      <c r="B40" s="1012"/>
      <c r="C40" s="1012"/>
      <c r="D40" s="1012"/>
      <c r="E40" s="1012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  <c r="Q40" s="501"/>
      <c r="R40" s="501"/>
      <c r="S40" s="501"/>
      <c r="T40" s="501"/>
      <c r="U40" s="501"/>
      <c r="V40" s="501"/>
      <c r="W40" s="448"/>
      <c r="X40" s="448"/>
      <c r="Y40" s="448"/>
      <c r="Z40" s="448"/>
    </row>
    <row r="41" spans="1:29" ht="15" customHeight="1" x14ac:dyDescent="0.25">
      <c r="A41" s="962" t="s">
        <v>754</v>
      </c>
      <c r="B41" s="962"/>
      <c r="C41" s="962"/>
      <c r="D41" s="962"/>
      <c r="E41" s="962"/>
      <c r="F41" s="962"/>
      <c r="G41" s="962"/>
      <c r="H41" s="962"/>
      <c r="I41" s="962"/>
      <c r="J41" s="962"/>
      <c r="K41" s="962"/>
      <c r="L41" s="962"/>
      <c r="M41" s="962"/>
      <c r="N41" s="962"/>
      <c r="O41" s="962"/>
      <c r="P41" s="962"/>
      <c r="Q41" s="962"/>
      <c r="R41" s="501"/>
      <c r="S41" s="501"/>
      <c r="T41" s="501"/>
      <c r="U41" s="501"/>
      <c r="V41" s="501"/>
      <c r="W41" s="448"/>
      <c r="X41" s="448"/>
      <c r="Y41" s="448"/>
      <c r="Z41" s="448"/>
    </row>
    <row r="42" spans="1:29" ht="15" customHeight="1" x14ac:dyDescent="0.25">
      <c r="A42" s="1012" t="s">
        <v>436</v>
      </c>
      <c r="B42" s="1012"/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501"/>
      <c r="U42" s="501"/>
      <c r="V42" s="501"/>
      <c r="W42" s="501"/>
      <c r="X42" s="501"/>
      <c r="Y42" s="501"/>
      <c r="Z42" s="501"/>
      <c r="AA42" s="502"/>
      <c r="AB42" s="502"/>
      <c r="AC42" s="502"/>
    </row>
    <row r="43" spans="1:29" x14ac:dyDescent="0.25">
      <c r="A43" s="451" t="s">
        <v>755</v>
      </c>
      <c r="B43" s="445"/>
      <c r="C43" s="445"/>
      <c r="D43" s="446"/>
      <c r="E43" s="447"/>
      <c r="F43" s="445"/>
      <c r="G43" s="445"/>
      <c r="H43" s="445"/>
      <c r="I43" s="446"/>
      <c r="J43" s="446"/>
      <c r="K43" s="447"/>
      <c r="L43" s="447"/>
      <c r="M43" s="445"/>
      <c r="N43" s="445"/>
      <c r="O43" s="445"/>
      <c r="P43" s="445"/>
      <c r="Q43" s="445"/>
      <c r="R43" s="445"/>
      <c r="S43" s="445"/>
      <c r="T43" s="446"/>
      <c r="U43" s="448"/>
      <c r="V43" s="501"/>
      <c r="W43" s="448"/>
      <c r="X43" s="448"/>
      <c r="Y43" s="448"/>
      <c r="Z43" s="448"/>
    </row>
    <row r="44" spans="1:29" s="452" customFormat="1" x14ac:dyDescent="0.25">
      <c r="A44" s="447" t="s">
        <v>1248</v>
      </c>
      <c r="B44" s="445"/>
      <c r="C44" s="445"/>
      <c r="D44" s="446"/>
      <c r="E44" s="447"/>
      <c r="F44" s="445"/>
      <c r="G44" s="445"/>
      <c r="H44" s="445"/>
      <c r="I44" s="446"/>
      <c r="J44" s="446"/>
      <c r="K44" s="447"/>
      <c r="L44" s="447"/>
      <c r="M44" s="445"/>
      <c r="N44" s="445"/>
      <c r="O44" s="445"/>
      <c r="P44" s="445"/>
      <c r="Q44" s="445"/>
      <c r="R44" s="445"/>
      <c r="S44" s="445"/>
      <c r="T44" s="446"/>
      <c r="U44" s="448"/>
      <c r="V44" s="448"/>
      <c r="W44" s="448"/>
      <c r="X44" s="448"/>
      <c r="Y44" s="448"/>
      <c r="Z44" s="448"/>
      <c r="AA44" s="406"/>
    </row>
    <row r="45" spans="1:29" s="452" customFormat="1" x14ac:dyDescent="0.25">
      <c r="A45" s="447" t="s">
        <v>1249</v>
      </c>
      <c r="B45" s="445"/>
      <c r="C45" s="445"/>
      <c r="D45" s="446"/>
      <c r="E45" s="447"/>
      <c r="F45" s="445"/>
      <c r="G45" s="445"/>
      <c r="H45" s="445"/>
      <c r="I45" s="446"/>
      <c r="J45" s="446"/>
      <c r="K45" s="447"/>
      <c r="L45" s="447"/>
      <c r="M45" s="445"/>
      <c r="N45" s="445"/>
      <c r="O45" s="445"/>
      <c r="P45" s="445"/>
      <c r="Q45" s="445"/>
      <c r="R45" s="445"/>
      <c r="S45" s="445"/>
      <c r="T45" s="446"/>
      <c r="U45" s="448"/>
      <c r="V45" s="448"/>
      <c r="W45" s="448"/>
      <c r="X45" s="448"/>
      <c r="Y45" s="448"/>
      <c r="Z45" s="448"/>
      <c r="AA45" s="406"/>
    </row>
    <row r="46" spans="1:29" s="452" customFormat="1" ht="14.25" customHeight="1" x14ac:dyDescent="0.25">
      <c r="A46" s="447" t="s">
        <v>440</v>
      </c>
      <c r="B46" s="445"/>
      <c r="C46" s="445"/>
      <c r="D46" s="446"/>
      <c r="E46" s="447"/>
      <c r="F46" s="445"/>
      <c r="G46" s="445"/>
      <c r="H46" s="445"/>
      <c r="I46" s="446"/>
      <c r="J46" s="446"/>
      <c r="K46" s="447"/>
      <c r="L46" s="447"/>
      <c r="M46" s="445"/>
      <c r="N46" s="445"/>
      <c r="O46" s="445"/>
      <c r="P46" s="445"/>
      <c r="Q46" s="445"/>
      <c r="R46" s="445"/>
      <c r="S46" s="445"/>
      <c r="T46" s="446"/>
      <c r="U46" s="448"/>
      <c r="V46" s="448"/>
      <c r="W46" s="448"/>
      <c r="X46" s="448"/>
      <c r="Y46" s="448"/>
      <c r="Z46" s="448"/>
      <c r="AA46" s="406"/>
    </row>
    <row r="47" spans="1:29" s="452" customFormat="1" ht="14.25" customHeight="1" x14ac:dyDescent="0.25">
      <c r="A47" s="447" t="s">
        <v>441</v>
      </c>
      <c r="B47" s="445"/>
      <c r="C47" s="445"/>
      <c r="D47" s="446"/>
      <c r="E47" s="447"/>
      <c r="F47" s="445"/>
      <c r="G47" s="445"/>
      <c r="H47" s="445"/>
      <c r="I47" s="446"/>
      <c r="J47" s="446"/>
      <c r="K47" s="447"/>
      <c r="L47" s="447"/>
      <c r="M47" s="445"/>
      <c r="N47" s="445"/>
      <c r="O47" s="445"/>
      <c r="P47" s="445"/>
      <c r="Q47" s="445"/>
      <c r="R47" s="445"/>
      <c r="S47" s="445"/>
      <c r="T47" s="446"/>
      <c r="U47" s="448"/>
      <c r="V47" s="448"/>
      <c r="W47" s="448"/>
      <c r="X47" s="448"/>
      <c r="Y47" s="448"/>
      <c r="Z47" s="448"/>
      <c r="AA47" s="406"/>
    </row>
    <row r="48" spans="1:29" s="452" customFormat="1" ht="14.25" customHeight="1" x14ac:dyDescent="0.25">
      <c r="A48" s="1007" t="s">
        <v>758</v>
      </c>
      <c r="B48" s="1007"/>
      <c r="C48" s="1007"/>
      <c r="D48" s="1007"/>
      <c r="E48" s="1007"/>
      <c r="F48" s="1007"/>
      <c r="G48" s="1007"/>
      <c r="H48" s="1007"/>
      <c r="I48" s="1007"/>
      <c r="J48" s="453"/>
      <c r="K48" s="447"/>
      <c r="L48" s="447"/>
      <c r="M48" s="445"/>
      <c r="N48" s="445"/>
      <c r="O48" s="445"/>
      <c r="P48" s="445"/>
      <c r="Q48" s="445"/>
      <c r="R48" s="445"/>
      <c r="S48" s="445"/>
      <c r="T48" s="446"/>
      <c r="U48" s="448"/>
      <c r="V48" s="448"/>
      <c r="W48" s="448"/>
      <c r="X48" s="448"/>
      <c r="Y48" s="448"/>
      <c r="Z48" s="448"/>
      <c r="AA48" s="406"/>
    </row>
    <row r="49" spans="1:27" s="452" customFormat="1" ht="14.25" customHeight="1" x14ac:dyDescent="0.25">
      <c r="A49" s="447" t="s">
        <v>443</v>
      </c>
      <c r="B49" s="445"/>
      <c r="C49" s="445"/>
      <c r="D49" s="446"/>
      <c r="E49" s="447"/>
      <c r="F49" s="445"/>
      <c r="G49" s="445"/>
      <c r="H49" s="445"/>
      <c r="I49" s="446"/>
      <c r="J49" s="446"/>
      <c r="K49" s="447"/>
      <c r="L49" s="447"/>
      <c r="M49" s="445"/>
      <c r="N49" s="445"/>
      <c r="O49" s="445"/>
      <c r="P49" s="445"/>
      <c r="Q49" s="445"/>
      <c r="R49" s="445"/>
      <c r="S49" s="445"/>
      <c r="T49" s="446"/>
      <c r="U49" s="448"/>
      <c r="V49" s="448"/>
      <c r="W49" s="448"/>
      <c r="X49" s="448"/>
      <c r="Y49" s="448"/>
      <c r="Z49" s="448"/>
      <c r="AA49" s="406"/>
    </row>
    <row r="50" spans="1:27" s="452" customFormat="1" ht="14.25" customHeight="1" x14ac:dyDescent="0.25">
      <c r="A50" s="447" t="s">
        <v>1416</v>
      </c>
      <c r="B50" s="445"/>
      <c r="C50" s="445"/>
      <c r="D50" s="446"/>
      <c r="E50" s="447"/>
      <c r="F50" s="445"/>
      <c r="G50" s="445"/>
      <c r="H50" s="445"/>
      <c r="I50" s="446"/>
      <c r="J50" s="446"/>
      <c r="K50" s="447"/>
      <c r="L50" s="447"/>
      <c r="M50" s="445"/>
      <c r="N50" s="445"/>
      <c r="O50" s="445"/>
      <c r="P50" s="445"/>
      <c r="Q50" s="445"/>
      <c r="R50" s="445"/>
      <c r="S50" s="445"/>
      <c r="T50" s="446"/>
      <c r="U50" s="448"/>
      <c r="V50" s="448"/>
      <c r="W50" s="448"/>
      <c r="X50" s="448"/>
      <c r="Y50" s="448"/>
      <c r="Z50" s="448"/>
      <c r="AA50" s="406"/>
    </row>
    <row r="51" spans="1:27" s="452" customFormat="1" ht="14.25" customHeight="1" x14ac:dyDescent="0.25">
      <c r="A51" s="447" t="s">
        <v>1417</v>
      </c>
      <c r="B51" s="445"/>
      <c r="C51" s="445"/>
      <c r="D51" s="446"/>
      <c r="E51" s="447"/>
      <c r="F51" s="445"/>
      <c r="G51" s="445"/>
      <c r="H51" s="445"/>
      <c r="I51" s="446"/>
      <c r="J51" s="446"/>
      <c r="K51" s="447"/>
      <c r="L51" s="447"/>
      <c r="M51" s="445"/>
      <c r="N51" s="445"/>
      <c r="O51" s="445"/>
      <c r="P51" s="445"/>
      <c r="Q51" s="445"/>
      <c r="R51" s="445"/>
      <c r="S51" s="445"/>
      <c r="T51" s="446"/>
      <c r="U51" s="448"/>
      <c r="V51" s="448"/>
      <c r="W51" s="448"/>
      <c r="X51" s="448"/>
      <c r="Y51" s="448"/>
      <c r="Z51" s="448"/>
      <c r="AA51" s="406"/>
    </row>
    <row r="52" spans="1:27" s="452" customFormat="1" ht="14.25" customHeight="1" x14ac:dyDescent="0.25">
      <c r="A52" s="447" t="s">
        <v>445</v>
      </c>
      <c r="B52" s="447"/>
      <c r="C52" s="447"/>
      <c r="D52" s="447"/>
      <c r="E52" s="447"/>
      <c r="F52" s="447"/>
      <c r="G52" s="447"/>
      <c r="H52" s="447"/>
      <c r="I52" s="447"/>
      <c r="J52" s="447"/>
      <c r="K52" s="447"/>
      <c r="L52" s="447"/>
      <c r="M52" s="447"/>
      <c r="N52" s="447"/>
      <c r="O52" s="447"/>
      <c r="P52" s="447"/>
      <c r="Q52" s="447"/>
      <c r="R52" s="447"/>
      <c r="S52" s="447"/>
      <c r="T52" s="447"/>
      <c r="U52" s="448"/>
      <c r="V52" s="448"/>
      <c r="W52" s="448"/>
      <c r="X52" s="448"/>
      <c r="Y52" s="448"/>
      <c r="Z52" s="448"/>
      <c r="AA52" s="406"/>
    </row>
    <row r="53" spans="1:27" s="452" customFormat="1" ht="14.25" customHeight="1" x14ac:dyDescent="0.25">
      <c r="A53" s="447" t="s">
        <v>446</v>
      </c>
      <c r="B53" s="447"/>
      <c r="C53" s="447"/>
      <c r="D53" s="447"/>
      <c r="E53" s="447"/>
      <c r="F53" s="447"/>
      <c r="G53" s="447"/>
      <c r="H53" s="447"/>
      <c r="I53" s="447"/>
      <c r="J53" s="447"/>
      <c r="K53" s="447"/>
      <c r="L53" s="447"/>
      <c r="M53" s="447"/>
      <c r="N53" s="447"/>
      <c r="O53" s="447"/>
      <c r="P53" s="447"/>
      <c r="Q53" s="447"/>
      <c r="R53" s="447"/>
      <c r="S53" s="447"/>
      <c r="T53" s="447"/>
      <c r="U53" s="448"/>
      <c r="V53" s="448"/>
      <c r="W53" s="448"/>
      <c r="X53" s="448"/>
      <c r="Y53" s="448"/>
      <c r="Z53" s="448"/>
      <c r="AA53" s="406"/>
    </row>
    <row r="54" spans="1:27" s="452" customFormat="1" ht="14.25" customHeight="1" x14ac:dyDescent="0.25">
      <c r="A54" s="283" t="s">
        <v>760</v>
      </c>
      <c r="B54" s="188"/>
      <c r="C54" s="188"/>
      <c r="D54" s="188"/>
      <c r="E54" s="188"/>
      <c r="F54" s="188"/>
      <c r="G54" s="188"/>
      <c r="H54" s="188"/>
      <c r="I54" s="188"/>
      <c r="J54" s="188"/>
      <c r="K54" s="447"/>
      <c r="L54" s="447"/>
      <c r="M54" s="447"/>
      <c r="N54" s="447"/>
      <c r="O54" s="447"/>
      <c r="P54" s="447"/>
      <c r="Q54" s="447"/>
      <c r="R54" s="447"/>
      <c r="S54" s="447"/>
      <c r="T54" s="447"/>
      <c r="U54" s="447"/>
      <c r="V54" s="448"/>
      <c r="W54" s="448"/>
      <c r="X54" s="448"/>
      <c r="Y54" s="448"/>
      <c r="Z54" s="448"/>
      <c r="AA54" s="406"/>
    </row>
    <row r="55" spans="1:27" x14ac:dyDescent="0.25">
      <c r="A55" s="188" t="s">
        <v>1419</v>
      </c>
      <c r="B55" s="476"/>
      <c r="C55" s="476"/>
      <c r="D55" s="447"/>
      <c r="E55" s="447"/>
      <c r="F55" s="447"/>
      <c r="G55" s="447"/>
      <c r="H55" s="447"/>
      <c r="I55" s="447"/>
      <c r="J55" s="447"/>
      <c r="K55" s="447"/>
      <c r="L55" s="447"/>
      <c r="M55" s="447"/>
      <c r="N55" s="447"/>
      <c r="O55" s="447"/>
      <c r="P55" s="447"/>
      <c r="Q55" s="447"/>
      <c r="R55" s="447"/>
      <c r="S55" s="447"/>
      <c r="T55" s="447"/>
      <c r="U55" s="447"/>
      <c r="V55" s="447"/>
      <c r="W55" s="448"/>
      <c r="X55" s="448"/>
      <c r="Y55" s="448"/>
      <c r="Z55" s="448"/>
    </row>
    <row r="56" spans="1:27" x14ac:dyDescent="0.25">
      <c r="A56" s="188" t="s">
        <v>762</v>
      </c>
      <c r="B56" s="188"/>
      <c r="C56" s="476"/>
      <c r="D56" s="447"/>
      <c r="E56" s="447"/>
      <c r="F56" s="447"/>
      <c r="G56" s="447"/>
      <c r="H56" s="447"/>
      <c r="I56" s="447"/>
      <c r="J56" s="447"/>
      <c r="K56" s="447"/>
      <c r="L56" s="447"/>
      <c r="M56" s="447"/>
      <c r="N56" s="447"/>
      <c r="O56" s="447"/>
      <c r="P56" s="447"/>
      <c r="Q56" s="447"/>
      <c r="R56" s="447"/>
      <c r="S56" s="447"/>
      <c r="T56" s="447"/>
      <c r="U56" s="447"/>
      <c r="V56" s="447"/>
      <c r="W56" s="448"/>
      <c r="X56" s="448"/>
      <c r="Y56" s="448"/>
      <c r="Z56" s="448"/>
    </row>
    <row r="57" spans="1:27" x14ac:dyDescent="0.25">
      <c r="A57" s="188" t="s">
        <v>968</v>
      </c>
      <c r="B57" s="188"/>
      <c r="C57" s="188"/>
      <c r="D57" s="447"/>
      <c r="E57" s="447"/>
      <c r="F57" s="447"/>
      <c r="G57" s="447"/>
      <c r="H57" s="447"/>
      <c r="I57" s="447"/>
      <c r="J57" s="447"/>
      <c r="K57" s="447"/>
      <c r="L57" s="447"/>
      <c r="M57" s="447"/>
      <c r="N57" s="447"/>
      <c r="O57" s="447"/>
      <c r="P57" s="447"/>
      <c r="Q57" s="447"/>
      <c r="R57" s="447"/>
      <c r="S57" s="447"/>
      <c r="T57" s="447"/>
      <c r="U57" s="447"/>
      <c r="V57" s="447"/>
      <c r="W57" s="448"/>
      <c r="X57" s="448"/>
      <c r="Y57" s="448"/>
      <c r="Z57" s="448"/>
    </row>
    <row r="58" spans="1:27" x14ac:dyDescent="0.25">
      <c r="A58" s="188" t="s">
        <v>765</v>
      </c>
      <c r="B58" s="188"/>
      <c r="C58" s="188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7"/>
      <c r="Q58" s="447"/>
      <c r="R58" s="447"/>
      <c r="S58" s="447"/>
      <c r="T58" s="447"/>
      <c r="U58" s="447"/>
      <c r="V58" s="447"/>
      <c r="W58" s="448"/>
      <c r="X58" s="448"/>
      <c r="Y58" s="448"/>
      <c r="Z58" s="448"/>
    </row>
    <row r="59" spans="1:27" x14ac:dyDescent="0.25">
      <c r="A59" s="188" t="s">
        <v>766</v>
      </c>
      <c r="B59" s="188"/>
      <c r="C59" s="188"/>
      <c r="D59" s="448"/>
      <c r="E59" s="448"/>
      <c r="F59" s="448"/>
      <c r="G59" s="448"/>
      <c r="H59" s="448"/>
      <c r="I59" s="448"/>
      <c r="J59" s="448"/>
      <c r="K59" s="448"/>
      <c r="L59" s="448"/>
      <c r="M59" s="448"/>
      <c r="N59" s="448"/>
      <c r="O59" s="448"/>
      <c r="P59" s="448"/>
      <c r="Q59" s="448"/>
      <c r="R59" s="448"/>
      <c r="S59" s="448"/>
      <c r="T59" s="448"/>
      <c r="U59" s="448"/>
      <c r="V59" s="447"/>
      <c r="W59" s="448"/>
      <c r="X59" s="448"/>
      <c r="Y59" s="448"/>
      <c r="Z59" s="448"/>
    </row>
    <row r="64" spans="1:27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t="10.5" hidden="1" customHeight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t="11.25" hidden="1" customHeight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</sheetData>
  <mergeCells count="34">
    <mergeCell ref="A3:I3"/>
    <mergeCell ref="A2:I2"/>
    <mergeCell ref="A1:I1"/>
    <mergeCell ref="A39:S39"/>
    <mergeCell ref="A40:E40"/>
    <mergeCell ref="A41:Q41"/>
    <mergeCell ref="A42:S42"/>
    <mergeCell ref="A48:I48"/>
    <mergeCell ref="A34:S34"/>
    <mergeCell ref="A35:S35"/>
    <mergeCell ref="A36:S36"/>
    <mergeCell ref="A37:S37"/>
    <mergeCell ref="A38:S38"/>
    <mergeCell ref="A9:U9"/>
    <mergeCell ref="A18:U18"/>
    <mergeCell ref="A31:Z31"/>
    <mergeCell ref="A32:C32"/>
    <mergeCell ref="A33:F33"/>
    <mergeCell ref="A4:B4"/>
    <mergeCell ref="D4:E4"/>
    <mergeCell ref="G4:H4"/>
    <mergeCell ref="A6:U6"/>
    <mergeCell ref="A7:A8"/>
    <mergeCell ref="B7:B8"/>
    <mergeCell ref="C7:C8"/>
    <mergeCell ref="D7:D8"/>
    <mergeCell ref="E7:E8"/>
    <mergeCell ref="F7:F8"/>
    <mergeCell ref="G7:U7"/>
    <mergeCell ref="G8:H8"/>
    <mergeCell ref="I8:J8"/>
    <mergeCell ref="K8:L8"/>
    <mergeCell ref="M8:N8"/>
    <mergeCell ref="O8:P8"/>
  </mergeCells>
  <hyperlinks>
    <hyperlink ref="G4" location="Меню!A1" display="Главное меню"/>
  </hyperlinks>
  <pageMargins left="0.7" right="0.7" top="0.75" bottom="0.75" header="0.511811023622047" footer="0.511811023622047"/>
  <pageSetup paperSize="9" scale="98" orientation="landscape" horizontalDpi="300" verticalDpi="300"/>
  <colBreaks count="1" manualBreakCount="1">
    <brk id="6" min="3" max="65538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76"/>
  <sheetViews>
    <sheetView zoomScale="90" zoomScaleNormal="90" workbookViewId="0">
      <selection activeCell="A2" sqref="A2:I2"/>
    </sheetView>
  </sheetViews>
  <sheetFormatPr defaultColWidth="9.140625" defaultRowHeight="15" x14ac:dyDescent="0.25"/>
  <cols>
    <col min="1" max="1" width="18.85546875" style="406" customWidth="1"/>
    <col min="2" max="2" width="17.7109375" style="406" customWidth="1"/>
    <col min="3" max="3" width="29" style="406" customWidth="1"/>
    <col min="4" max="4" width="12.42578125" style="406" customWidth="1"/>
    <col min="5" max="5" width="23.28515625" style="406" customWidth="1"/>
    <col min="6" max="6" width="13.42578125" style="406" customWidth="1"/>
    <col min="7" max="7" width="7.85546875" style="406" customWidth="1"/>
    <col min="8" max="8" width="9.42578125" style="406" customWidth="1"/>
    <col min="9" max="9" width="7.85546875" style="406" customWidth="1"/>
    <col min="10" max="10" width="10.28515625" style="406" customWidth="1"/>
    <col min="11" max="11" width="7.85546875" style="406" customWidth="1"/>
    <col min="12" max="12" width="9.42578125" style="406" customWidth="1"/>
    <col min="13" max="13" width="8" style="406" customWidth="1"/>
    <col min="14" max="14" width="9.85546875" style="406" customWidth="1"/>
    <col min="15" max="16" width="8.85546875" style="406" customWidth="1"/>
    <col min="17" max="17" width="9.85546875" style="406" customWidth="1"/>
    <col min="18" max="18" width="10.28515625" style="406" customWidth="1"/>
    <col min="19" max="19" width="10.42578125" style="406" customWidth="1"/>
    <col min="20" max="20" width="7.7109375" style="406" customWidth="1"/>
    <col min="21" max="21" width="8.85546875" style="406" customWidth="1"/>
    <col min="22" max="22" width="7.42578125" style="406" hidden="1" customWidth="1"/>
    <col min="23" max="23" width="22.42578125" style="406" hidden="1" customWidth="1"/>
    <col min="24" max="24" width="8.5703125" style="406" hidden="1" customWidth="1"/>
    <col min="25" max="25" width="12.28515625" style="406" hidden="1" customWidth="1"/>
    <col min="26" max="26" width="8.5703125" style="406" hidden="1" customWidth="1"/>
    <col min="27" max="27" width="19.42578125" style="406" hidden="1" customWidth="1"/>
    <col min="28" max="28" width="12.140625" style="406" hidden="1" customWidth="1"/>
    <col min="29" max="29" width="21.42578125" style="406" hidden="1" customWidth="1"/>
    <col min="30" max="30" width="12.140625" style="406" hidden="1" customWidth="1"/>
    <col min="31" max="33" width="11" style="406" hidden="1" customWidth="1"/>
    <col min="34" max="38" width="9.42578125" style="406" hidden="1" customWidth="1"/>
    <col min="39" max="49" width="9.140625" style="406" hidden="1"/>
    <col min="50" max="50" width="47.7109375" style="406" hidden="1" customWidth="1"/>
    <col min="51" max="51" width="28.5703125" style="406" hidden="1" customWidth="1"/>
    <col min="52" max="52" width="26" style="406" hidden="1" customWidth="1"/>
    <col min="53" max="53" width="9.140625" style="406" hidden="1"/>
    <col min="54" max="1024" width="9.140625" style="406"/>
  </cols>
  <sheetData>
    <row r="1" spans="1:53" ht="21.75" customHeight="1" x14ac:dyDescent="0.25">
      <c r="A1" s="1123" t="s">
        <v>2921</v>
      </c>
      <c r="B1" s="1123"/>
      <c r="C1" s="1123"/>
      <c r="D1" s="1123"/>
      <c r="E1" s="1123"/>
      <c r="F1" s="1123"/>
      <c r="G1" s="1123"/>
      <c r="H1" s="1123"/>
      <c r="I1" s="1123"/>
    </row>
    <row r="2" spans="1:53" ht="203.25" customHeight="1" x14ac:dyDescent="0.25">
      <c r="A2" s="1109"/>
      <c r="B2" s="1109"/>
      <c r="C2" s="1109"/>
      <c r="D2" s="1109"/>
      <c r="E2" s="1109"/>
      <c r="F2" s="1109"/>
      <c r="G2" s="1109"/>
      <c r="H2" s="1109"/>
      <c r="I2" s="1109"/>
    </row>
    <row r="3" spans="1:53" ht="21.75" customHeight="1" x14ac:dyDescent="0.25">
      <c r="A3" s="1123" t="s">
        <v>2922</v>
      </c>
      <c r="B3" s="1123"/>
      <c r="C3" s="1123"/>
      <c r="D3" s="1123"/>
      <c r="E3" s="1123"/>
      <c r="F3" s="1123"/>
      <c r="G3" s="1123"/>
      <c r="H3" s="1123"/>
      <c r="I3" s="1123"/>
    </row>
    <row r="4" spans="1:53" ht="15.75" x14ac:dyDescent="0.25">
      <c r="A4" s="1011" t="s">
        <v>447</v>
      </c>
      <c r="B4" s="1011"/>
      <c r="C4" s="254">
        <v>-10</v>
      </c>
      <c r="D4" s="1011" t="s">
        <v>1369</v>
      </c>
      <c r="E4" s="1011"/>
      <c r="F4" s="254">
        <v>45</v>
      </c>
      <c r="G4" s="6" t="s">
        <v>42</v>
      </c>
      <c r="H4" s="6"/>
    </row>
    <row r="5" spans="1:53" ht="28.5" customHeight="1" x14ac:dyDescent="0.25"/>
    <row r="6" spans="1:53" ht="15" customHeight="1" x14ac:dyDescent="0.25">
      <c r="A6" s="1000" t="s">
        <v>1504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503"/>
      <c r="W6" s="503"/>
      <c r="X6" s="503"/>
      <c r="Y6" s="503"/>
      <c r="Z6" s="503"/>
      <c r="AA6" s="503"/>
      <c r="AB6" s="503"/>
      <c r="AC6" s="503"/>
      <c r="AD6" s="503"/>
      <c r="AE6" s="503"/>
      <c r="AF6" s="503"/>
      <c r="AG6" s="503"/>
      <c r="AH6" s="503"/>
      <c r="AI6" s="503"/>
      <c r="AJ6" s="503"/>
      <c r="AK6" s="503"/>
      <c r="AL6" s="504"/>
      <c r="AM6" s="478"/>
    </row>
    <row r="7" spans="1:53" ht="46.5" customHeight="1" x14ac:dyDescent="0.25">
      <c r="A7" s="1001" t="s">
        <v>331</v>
      </c>
      <c r="B7" s="1001" t="s">
        <v>451</v>
      </c>
      <c r="C7" s="1001" t="s">
        <v>1370</v>
      </c>
      <c r="D7" s="1002" t="s">
        <v>309</v>
      </c>
      <c r="E7" s="1001" t="s">
        <v>1371</v>
      </c>
      <c r="F7" s="1002" t="s">
        <v>309</v>
      </c>
      <c r="G7" s="1000" t="s">
        <v>1372</v>
      </c>
      <c r="H7" s="1000"/>
      <c r="I7" s="1000"/>
      <c r="J7" s="1000"/>
      <c r="K7" s="1000"/>
      <c r="L7" s="1000"/>
      <c r="M7" s="1000"/>
      <c r="N7" s="1000"/>
      <c r="O7" s="1000"/>
      <c r="P7" s="1000"/>
      <c r="Q7" s="1000"/>
      <c r="R7" s="1000"/>
      <c r="S7" s="1000"/>
      <c r="T7" s="1000"/>
      <c r="U7" s="1000"/>
      <c r="V7" s="478"/>
      <c r="W7" s="505"/>
      <c r="X7" s="506" t="s">
        <v>1505</v>
      </c>
      <c r="Y7" s="506" t="s">
        <v>1506</v>
      </c>
      <c r="Z7" s="506" t="s">
        <v>1252</v>
      </c>
      <c r="AA7" s="506" t="s">
        <v>1253</v>
      </c>
      <c r="AB7" s="506" t="s">
        <v>774</v>
      </c>
      <c r="AC7" s="506" t="s">
        <v>775</v>
      </c>
      <c r="AD7" s="506" t="s">
        <v>776</v>
      </c>
      <c r="AE7" s="506" t="s">
        <v>777</v>
      </c>
      <c r="AF7" s="506" t="s">
        <v>778</v>
      </c>
      <c r="AG7" s="506" t="s">
        <v>779</v>
      </c>
      <c r="AH7" s="506" t="s">
        <v>780</v>
      </c>
      <c r="AI7" s="506" t="s">
        <v>781</v>
      </c>
      <c r="AJ7" s="506" t="s">
        <v>782</v>
      </c>
      <c r="AK7" s="506" t="s">
        <v>783</v>
      </c>
      <c r="AL7" s="506" t="s">
        <v>784</v>
      </c>
      <c r="AM7" s="506" t="s">
        <v>785</v>
      </c>
      <c r="AN7" s="506" t="s">
        <v>786</v>
      </c>
      <c r="AO7" s="506" t="s">
        <v>787</v>
      </c>
      <c r="AP7" s="506" t="s">
        <v>788</v>
      </c>
      <c r="AQ7" s="506" t="s">
        <v>789</v>
      </c>
      <c r="AR7" s="506" t="s">
        <v>790</v>
      </c>
      <c r="AS7" s="507" t="s">
        <v>791</v>
      </c>
      <c r="AT7" s="506" t="s">
        <v>792</v>
      </c>
      <c r="AU7" s="506" t="s">
        <v>793</v>
      </c>
      <c r="AV7" s="506" t="s">
        <v>1254</v>
      </c>
      <c r="AW7" s="506" t="s">
        <v>1255</v>
      </c>
      <c r="AX7" s="506" t="s">
        <v>1370</v>
      </c>
      <c r="AY7" s="508" t="s">
        <v>1371</v>
      </c>
      <c r="AZ7" s="509"/>
    </row>
    <row r="8" spans="1:53" ht="51" customHeight="1" x14ac:dyDescent="0.25">
      <c r="A8" s="1001"/>
      <c r="B8" s="1001"/>
      <c r="C8" s="1001"/>
      <c r="D8" s="1002"/>
      <c r="E8" s="1001"/>
      <c r="F8" s="1002"/>
      <c r="G8" s="1003" t="s">
        <v>1373</v>
      </c>
      <c r="H8" s="1003"/>
      <c r="I8" s="1003" t="s">
        <v>1374</v>
      </c>
      <c r="J8" s="1003"/>
      <c r="K8" s="1003" t="s">
        <v>1375</v>
      </c>
      <c r="L8" s="1003"/>
      <c r="M8" s="1000" t="s">
        <v>1376</v>
      </c>
      <c r="N8" s="1000"/>
      <c r="O8" s="1000" t="s">
        <v>1377</v>
      </c>
      <c r="P8" s="1000"/>
      <c r="Q8" s="217" t="s">
        <v>1378</v>
      </c>
      <c r="R8" s="217" t="s">
        <v>1379</v>
      </c>
      <c r="S8" s="217" t="s">
        <v>1380</v>
      </c>
      <c r="T8" s="217" t="s">
        <v>1381</v>
      </c>
      <c r="U8" s="217" t="s">
        <v>1384</v>
      </c>
      <c r="V8" s="478"/>
      <c r="W8" s="510" t="s">
        <v>1504</v>
      </c>
      <c r="X8" s="511"/>
      <c r="Y8" s="511"/>
      <c r="Z8" s="511"/>
      <c r="AA8" s="511"/>
      <c r="AB8" s="511"/>
      <c r="AC8" s="511"/>
      <c r="AD8" s="511"/>
      <c r="AE8" s="511"/>
      <c r="AF8" s="511"/>
      <c r="AG8" s="511"/>
      <c r="AH8" s="511"/>
      <c r="AI8" s="511"/>
      <c r="AJ8" s="511"/>
      <c r="AK8" s="511"/>
      <c r="AL8" s="511"/>
      <c r="AM8" s="511"/>
      <c r="AN8" s="511"/>
      <c r="AO8" s="511"/>
      <c r="AP8" s="512"/>
      <c r="AQ8" s="512"/>
      <c r="AR8" s="512"/>
      <c r="AS8" s="512"/>
      <c r="AT8" s="513"/>
      <c r="AU8" s="513"/>
      <c r="AV8" s="513"/>
      <c r="AW8" s="513"/>
      <c r="AX8" s="513"/>
      <c r="AY8" s="513"/>
      <c r="AZ8" s="513"/>
    </row>
    <row r="9" spans="1:53" ht="18" customHeight="1" x14ac:dyDescent="0.25">
      <c r="A9" s="1000" t="s">
        <v>993</v>
      </c>
      <c r="B9" s="1000"/>
      <c r="C9" s="1000"/>
      <c r="D9" s="1000"/>
      <c r="E9" s="1000"/>
      <c r="F9" s="1000"/>
      <c r="G9" s="1000"/>
      <c r="H9" s="1000"/>
      <c r="I9" s="1000"/>
      <c r="J9" s="1000"/>
      <c r="K9" s="1000"/>
      <c r="L9" s="1000"/>
      <c r="M9" s="1000"/>
      <c r="N9" s="1000"/>
      <c r="O9" s="1000"/>
      <c r="P9" s="1000"/>
      <c r="Q9" s="1000"/>
      <c r="R9" s="1000"/>
      <c r="S9" s="1000"/>
      <c r="T9" s="1000"/>
      <c r="U9" s="1000"/>
      <c r="V9" s="478"/>
      <c r="W9" s="514" t="s">
        <v>993</v>
      </c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6"/>
      <c r="AQ9" s="516"/>
      <c r="AR9" s="516"/>
      <c r="AS9" s="516"/>
      <c r="AT9" s="517"/>
      <c r="AU9" s="517"/>
      <c r="AV9" s="517"/>
      <c r="AW9" s="517"/>
      <c r="AX9" s="517"/>
      <c r="AY9" s="517"/>
      <c r="AZ9" s="517"/>
    </row>
    <row r="10" spans="1:53" s="458" customFormat="1" ht="14.25" customHeight="1" x14ac:dyDescent="0.2">
      <c r="A10" s="479">
        <f t="shared" ref="A10:A18" si="0">IF(AND($C$4&lt;=X10,$C$4&gt;=Y10,$F$4&gt;=Z10,$F$4&lt;=AA10),AB10+AC10*$C$4+AD10*$F$4+AE10*$C$4*$C$4+AF10*$C$4*$F$4+AG10*$F$4*$F$4+AH10*$C$4*$C$4*$C$4+AI10*$F$4*$C$4*$C$4+AJ10*$C$4*$F$4*$F$4+AK10*$F$4*$F$4*$F$4,0)</f>
        <v>4.7214008118800006</v>
      </c>
      <c r="B10" s="479">
        <f t="shared" ref="B10:B18" si="1">IF(AND($C$4&lt;=X10,$C$4&gt;=Y10,$F$4&gt;=Z10,$F$4&lt;=AA10),AL10+AM10*$C$4+AN10*$F$4+AO10*$C$4*$C$4+AP10*$C$4*$F$4+AQ10*$F$4*$F$4+AR10*$C$4*$C$4*$C$4+AS10*$F$4*$C$4*$C$4+AT10*$C$4*$F$4*$F$4+AU10*$F$4*$F$4*$F$4,0)</f>
        <v>2.2625357966780002</v>
      </c>
      <c r="C10" s="433" t="s">
        <v>1118</v>
      </c>
      <c r="D10" s="293" t="s">
        <v>312</v>
      </c>
      <c r="E10" s="433" t="s">
        <v>1507</v>
      </c>
      <c r="F10" s="293" t="s">
        <v>312</v>
      </c>
      <c r="G10" s="214" t="s">
        <v>458</v>
      </c>
      <c r="H10" s="215">
        <v>33200</v>
      </c>
      <c r="I10" s="214" t="s">
        <v>459</v>
      </c>
      <c r="J10" s="215">
        <v>33200</v>
      </c>
      <c r="K10" s="214" t="s">
        <v>460</v>
      </c>
      <c r="L10" s="518">
        <v>12900</v>
      </c>
      <c r="M10" s="214" t="s">
        <v>531</v>
      </c>
      <c r="N10" s="216">
        <v>13000</v>
      </c>
      <c r="O10" s="214" t="s">
        <v>462</v>
      </c>
      <c r="P10" s="216">
        <v>2200</v>
      </c>
      <c r="Q10" s="215">
        <v>10600</v>
      </c>
      <c r="R10" s="215">
        <v>12400</v>
      </c>
      <c r="S10" s="215">
        <v>5400</v>
      </c>
      <c r="T10" s="215">
        <v>2800</v>
      </c>
      <c r="U10" s="215">
        <v>4900</v>
      </c>
      <c r="V10" s="477"/>
      <c r="W10" s="519" t="s">
        <v>1118</v>
      </c>
      <c r="X10" s="258">
        <v>5</v>
      </c>
      <c r="Y10" s="258">
        <v>-35</v>
      </c>
      <c r="Z10" s="249">
        <v>30</v>
      </c>
      <c r="AA10" s="249">
        <v>55</v>
      </c>
      <c r="AB10" s="274">
        <v>11.678779190165001</v>
      </c>
      <c r="AC10" s="274">
        <v>0.39988035174699998</v>
      </c>
      <c r="AD10" s="274">
        <v>-9.7659574902000001E-2</v>
      </c>
      <c r="AE10" s="274">
        <v>5.0262867919999999E-3</v>
      </c>
      <c r="AF10" s="274">
        <v>-2.991445245E-3</v>
      </c>
      <c r="AG10" s="274">
        <v>-9.3490292E-5</v>
      </c>
      <c r="AH10" s="274">
        <v>2.419324E-5</v>
      </c>
      <c r="AI10" s="274">
        <v>-2.6688502999999999E-5</v>
      </c>
      <c r="AJ10" s="274">
        <v>-4.2715849999999997E-6</v>
      </c>
      <c r="AK10" s="274">
        <v>-1.816881E-6</v>
      </c>
      <c r="AL10" s="274">
        <v>1.6984345082279999</v>
      </c>
      <c r="AM10" s="274">
        <v>2.9654277215999999E-2</v>
      </c>
      <c r="AN10" s="274">
        <v>7.3280764229999998E-3</v>
      </c>
      <c r="AO10" s="274">
        <v>1.8118218700000001E-4</v>
      </c>
      <c r="AP10" s="274">
        <v>-6.0521881999999998E-5</v>
      </c>
      <c r="AQ10" s="274">
        <v>1.3806923400000001E-4</v>
      </c>
      <c r="AR10" s="274">
        <v>-1.382818E-6</v>
      </c>
      <c r="AS10" s="274">
        <v>1.5264459999999999E-6</v>
      </c>
      <c r="AT10" s="274">
        <v>-7.4621500000000004E-7</v>
      </c>
      <c r="AU10" s="274">
        <v>2.0035629999999998E-6</v>
      </c>
      <c r="AV10" s="214"/>
      <c r="AW10" s="214"/>
      <c r="AX10" s="214"/>
      <c r="AY10" s="425"/>
      <c r="AZ10" s="520"/>
      <c r="BA10" s="465"/>
    </row>
    <row r="11" spans="1:53" s="458" customFormat="1" ht="14.25" customHeight="1" x14ac:dyDescent="0.2">
      <c r="A11" s="479">
        <f t="shared" si="0"/>
        <v>5.8674048107760006</v>
      </c>
      <c r="B11" s="479">
        <f t="shared" si="1"/>
        <v>2.7644286331070003</v>
      </c>
      <c r="C11" s="433" t="s">
        <v>586</v>
      </c>
      <c r="D11" s="293" t="s">
        <v>312</v>
      </c>
      <c r="E11" s="433" t="s">
        <v>1508</v>
      </c>
      <c r="F11" s="293" t="s">
        <v>312</v>
      </c>
      <c r="G11" s="214" t="s">
        <v>458</v>
      </c>
      <c r="H11" s="215">
        <v>33200</v>
      </c>
      <c r="I11" s="214" t="s">
        <v>459</v>
      </c>
      <c r="J11" s="215">
        <v>33200</v>
      </c>
      <c r="K11" s="214" t="s">
        <v>460</v>
      </c>
      <c r="L11" s="518">
        <v>12900</v>
      </c>
      <c r="M11" s="214" t="s">
        <v>531</v>
      </c>
      <c r="N11" s="216">
        <v>13000</v>
      </c>
      <c r="O11" s="214" t="s">
        <v>462</v>
      </c>
      <c r="P11" s="216">
        <v>2200</v>
      </c>
      <c r="Q11" s="215">
        <v>10600</v>
      </c>
      <c r="R11" s="215">
        <v>12400</v>
      </c>
      <c r="S11" s="215">
        <v>5400</v>
      </c>
      <c r="T11" s="215">
        <v>2800</v>
      </c>
      <c r="U11" s="215">
        <v>4900</v>
      </c>
      <c r="V11" s="477"/>
      <c r="W11" s="519" t="s">
        <v>586</v>
      </c>
      <c r="X11" s="258">
        <v>5</v>
      </c>
      <c r="Y11" s="258">
        <v>-35</v>
      </c>
      <c r="Z11" s="249">
        <v>30</v>
      </c>
      <c r="AA11" s="249">
        <v>55</v>
      </c>
      <c r="AB11" s="274">
        <v>14.406893481216001</v>
      </c>
      <c r="AC11" s="274">
        <v>0.49961629244400002</v>
      </c>
      <c r="AD11" s="274">
        <v>-0.11780335223500001</v>
      </c>
      <c r="AE11" s="274">
        <v>6.534038164E-3</v>
      </c>
      <c r="AF11" s="274">
        <v>-3.7077556049999998E-3</v>
      </c>
      <c r="AG11" s="274">
        <v>-9.5684993000000004E-5</v>
      </c>
      <c r="AH11" s="274">
        <v>3.4011711999999998E-5</v>
      </c>
      <c r="AI11" s="274">
        <v>-3.3508993999999997E-5</v>
      </c>
      <c r="AJ11" s="274">
        <v>-4.6884239999999997E-6</v>
      </c>
      <c r="AK11" s="274">
        <v>-3.077586E-6</v>
      </c>
      <c r="AL11" s="274">
        <v>2.3571288009970002</v>
      </c>
      <c r="AM11" s="274">
        <v>4.8286843912999998E-2</v>
      </c>
      <c r="AN11" s="274">
        <v>-6.3828921579999996E-3</v>
      </c>
      <c r="AO11" s="274">
        <v>3.7186287200000002E-4</v>
      </c>
      <c r="AP11" s="274">
        <v>-6.45933383E-4</v>
      </c>
      <c r="AQ11" s="274">
        <v>4.3841225700000001E-4</v>
      </c>
      <c r="AR11" s="274">
        <v>-1.554565E-6</v>
      </c>
      <c r="AS11" s="274">
        <v>-2.405795E-6</v>
      </c>
      <c r="AT11" s="274">
        <v>5.7823069999999997E-6</v>
      </c>
      <c r="AU11" s="274">
        <v>9.6702899999999997E-7</v>
      </c>
      <c r="AV11" s="214"/>
      <c r="AW11" s="214"/>
      <c r="AX11" s="214"/>
      <c r="AY11" s="425"/>
      <c r="AZ11" s="520"/>
      <c r="BA11" s="465"/>
    </row>
    <row r="12" spans="1:53" s="458" customFormat="1" ht="14.25" customHeight="1" x14ac:dyDescent="0.2">
      <c r="A12" s="479">
        <f t="shared" si="0"/>
        <v>6.8896289176989987</v>
      </c>
      <c r="B12" s="479">
        <f t="shared" si="1"/>
        <v>3.0697153920329998</v>
      </c>
      <c r="C12" s="433" t="s">
        <v>590</v>
      </c>
      <c r="D12" s="293" t="s">
        <v>312</v>
      </c>
      <c r="E12" s="433" t="s">
        <v>1509</v>
      </c>
      <c r="F12" s="293" t="s">
        <v>312</v>
      </c>
      <c r="G12" s="214" t="s">
        <v>458</v>
      </c>
      <c r="H12" s="215">
        <v>33200</v>
      </c>
      <c r="I12" s="214" t="s">
        <v>459</v>
      </c>
      <c r="J12" s="215">
        <v>33200</v>
      </c>
      <c r="K12" s="214" t="s">
        <v>460</v>
      </c>
      <c r="L12" s="518">
        <v>12900</v>
      </c>
      <c r="M12" s="214" t="s">
        <v>531</v>
      </c>
      <c r="N12" s="216">
        <v>13000</v>
      </c>
      <c r="O12" s="214" t="s">
        <v>462</v>
      </c>
      <c r="P12" s="216">
        <v>2200</v>
      </c>
      <c r="Q12" s="215">
        <v>10600</v>
      </c>
      <c r="R12" s="215">
        <v>12400</v>
      </c>
      <c r="S12" s="215">
        <v>5400</v>
      </c>
      <c r="T12" s="215">
        <v>2800</v>
      </c>
      <c r="U12" s="215">
        <v>4900</v>
      </c>
      <c r="V12" s="477"/>
      <c r="W12" s="519" t="s">
        <v>590</v>
      </c>
      <c r="X12" s="258">
        <v>5</v>
      </c>
      <c r="Y12" s="258">
        <v>-35</v>
      </c>
      <c r="Z12" s="249">
        <v>30</v>
      </c>
      <c r="AA12" s="249">
        <v>55</v>
      </c>
      <c r="AB12" s="274">
        <v>15.733087566434</v>
      </c>
      <c r="AC12" s="274">
        <v>0.493259808327</v>
      </c>
      <c r="AD12" s="274">
        <v>-8.5126279392000001E-2</v>
      </c>
      <c r="AE12" s="274">
        <v>5.5562059569999999E-3</v>
      </c>
      <c r="AF12" s="274">
        <v>-1.7205456800000001E-3</v>
      </c>
      <c r="AG12" s="274">
        <v>-9.0098491100000001E-4</v>
      </c>
      <c r="AH12" s="274">
        <v>2.5739270000000001E-5</v>
      </c>
      <c r="AI12" s="274">
        <v>-1.1839079000000001E-5</v>
      </c>
      <c r="AJ12" s="274">
        <v>-2.3812417999999998E-5</v>
      </c>
      <c r="AK12" s="274">
        <v>1.2361000000000001E-7</v>
      </c>
      <c r="AL12" s="274">
        <v>2.214170911743</v>
      </c>
      <c r="AM12" s="274">
        <v>4.8055391524999998E-2</v>
      </c>
      <c r="AN12" s="274">
        <v>8.6516254870000007E-3</v>
      </c>
      <c r="AO12" s="274">
        <v>5.6829820300000001E-4</v>
      </c>
      <c r="AP12" s="274">
        <v>-4.69394851E-4</v>
      </c>
      <c r="AQ12" s="274">
        <v>2.03518935E-4</v>
      </c>
      <c r="AR12" s="274">
        <v>1.220783E-6</v>
      </c>
      <c r="AS12" s="274">
        <v>-5.6839779999999999E-6</v>
      </c>
      <c r="AT12" s="274">
        <v>2.379934E-6</v>
      </c>
      <c r="AU12" s="274">
        <v>3.748524E-6</v>
      </c>
      <c r="AV12" s="214"/>
      <c r="AW12" s="214"/>
      <c r="AX12" s="214"/>
      <c r="AY12" s="425"/>
      <c r="AZ12" s="520"/>
      <c r="BA12" s="465"/>
    </row>
    <row r="13" spans="1:53" s="458" customFormat="1" ht="14.25" customHeight="1" x14ac:dyDescent="0.2">
      <c r="A13" s="479">
        <f t="shared" si="0"/>
        <v>8.3992806655879981</v>
      </c>
      <c r="B13" s="479">
        <f t="shared" si="1"/>
        <v>4.1786351207520003</v>
      </c>
      <c r="C13" s="433" t="s">
        <v>594</v>
      </c>
      <c r="D13" s="293" t="s">
        <v>312</v>
      </c>
      <c r="E13" s="433" t="s">
        <v>1510</v>
      </c>
      <c r="F13" s="293" t="s">
        <v>312</v>
      </c>
      <c r="G13" s="214" t="s">
        <v>458</v>
      </c>
      <c r="H13" s="215">
        <v>33200</v>
      </c>
      <c r="I13" s="214" t="s">
        <v>459</v>
      </c>
      <c r="J13" s="215">
        <v>33200</v>
      </c>
      <c r="K13" s="214" t="s">
        <v>460</v>
      </c>
      <c r="L13" s="518">
        <v>12900</v>
      </c>
      <c r="M13" s="214" t="s">
        <v>531</v>
      </c>
      <c r="N13" s="216">
        <v>13000</v>
      </c>
      <c r="O13" s="214" t="s">
        <v>462</v>
      </c>
      <c r="P13" s="216">
        <v>2200</v>
      </c>
      <c r="Q13" s="215">
        <v>10600</v>
      </c>
      <c r="R13" s="215">
        <v>12400</v>
      </c>
      <c r="S13" s="215">
        <v>5400</v>
      </c>
      <c r="T13" s="215">
        <v>2800</v>
      </c>
      <c r="U13" s="215">
        <v>4900</v>
      </c>
      <c r="V13" s="477"/>
      <c r="W13" s="519" t="s">
        <v>594</v>
      </c>
      <c r="X13" s="258">
        <v>5</v>
      </c>
      <c r="Y13" s="258">
        <v>-35</v>
      </c>
      <c r="Z13" s="249">
        <v>30</v>
      </c>
      <c r="AA13" s="249">
        <v>55</v>
      </c>
      <c r="AB13" s="274">
        <v>21.113891046353</v>
      </c>
      <c r="AC13" s="274">
        <v>0.72238867071799995</v>
      </c>
      <c r="AD13" s="274">
        <v>-0.17038229173800001</v>
      </c>
      <c r="AE13" s="274">
        <v>8.8547344279999995E-3</v>
      </c>
      <c r="AF13" s="274">
        <v>-5.56158066E-3</v>
      </c>
      <c r="AG13" s="274">
        <v>-6.2345145700000004E-4</v>
      </c>
      <c r="AH13" s="274">
        <v>3.8132522999999997E-5</v>
      </c>
      <c r="AI13" s="274">
        <v>-5.2276049E-5</v>
      </c>
      <c r="AJ13" s="274">
        <v>-9.3396540000000006E-6</v>
      </c>
      <c r="AK13" s="274">
        <v>1.481818E-6</v>
      </c>
      <c r="AL13" s="274">
        <v>3.490817800002</v>
      </c>
      <c r="AM13" s="274">
        <v>0.1048169</v>
      </c>
      <c r="AN13" s="274">
        <v>-8.7528031999999992E-3</v>
      </c>
      <c r="AO13" s="274">
        <v>1.7641555000000001E-3</v>
      </c>
      <c r="AP13" s="274">
        <v>-1.6888569E-3</v>
      </c>
      <c r="AQ13" s="274">
        <v>5.6328655000000005E-4</v>
      </c>
      <c r="AR13" s="274">
        <v>1.1526638E-5</v>
      </c>
      <c r="AS13" s="274">
        <v>-1.9154328E-5</v>
      </c>
      <c r="AT13" s="274">
        <v>1.3092518E-5</v>
      </c>
      <c r="AU13" s="274">
        <v>4.5613239999999997E-6</v>
      </c>
      <c r="AV13" s="214"/>
      <c r="AW13" s="214"/>
      <c r="AX13" s="214"/>
      <c r="AY13" s="425"/>
      <c r="AZ13" s="520"/>
      <c r="BA13" s="465"/>
    </row>
    <row r="14" spans="1:53" s="458" customFormat="1" ht="14.25" customHeight="1" x14ac:dyDescent="0.2">
      <c r="A14" s="479">
        <f t="shared" si="0"/>
        <v>9.93480164198</v>
      </c>
      <c r="B14" s="479">
        <f t="shared" si="1"/>
        <v>4.5948276144949993</v>
      </c>
      <c r="C14" s="433" t="s">
        <v>598</v>
      </c>
      <c r="D14" s="293" t="s">
        <v>312</v>
      </c>
      <c r="E14" s="433" t="s">
        <v>1511</v>
      </c>
      <c r="F14" s="293" t="s">
        <v>312</v>
      </c>
      <c r="G14" s="214" t="s">
        <v>458</v>
      </c>
      <c r="H14" s="215">
        <v>33200</v>
      </c>
      <c r="I14" s="214" t="s">
        <v>459</v>
      </c>
      <c r="J14" s="215">
        <v>33200</v>
      </c>
      <c r="K14" s="214" t="s">
        <v>460</v>
      </c>
      <c r="L14" s="518">
        <v>12900</v>
      </c>
      <c r="M14" s="214" t="s">
        <v>410</v>
      </c>
      <c r="N14" s="216">
        <v>17600</v>
      </c>
      <c r="O14" s="214" t="s">
        <v>462</v>
      </c>
      <c r="P14" s="216">
        <v>2200</v>
      </c>
      <c r="Q14" s="215">
        <v>10600</v>
      </c>
      <c r="R14" s="215">
        <v>12400</v>
      </c>
      <c r="S14" s="215">
        <v>5400</v>
      </c>
      <c r="T14" s="215">
        <v>2800</v>
      </c>
      <c r="U14" s="215">
        <v>4900</v>
      </c>
      <c r="V14" s="477"/>
      <c r="W14" s="519" t="s">
        <v>598</v>
      </c>
      <c r="X14" s="258">
        <v>5</v>
      </c>
      <c r="Y14" s="258">
        <v>-35</v>
      </c>
      <c r="Z14" s="249">
        <v>30</v>
      </c>
      <c r="AA14" s="249">
        <v>55</v>
      </c>
      <c r="AB14" s="274">
        <v>25.555942032890002</v>
      </c>
      <c r="AC14" s="274">
        <v>0.89929387776000003</v>
      </c>
      <c r="AD14" s="274">
        <v>-0.250040045298</v>
      </c>
      <c r="AE14" s="274">
        <v>1.1934636667000001E-2</v>
      </c>
      <c r="AF14" s="274">
        <v>-8.3356630380000008E-3</v>
      </c>
      <c r="AG14" s="274">
        <v>3.38984492E-4</v>
      </c>
      <c r="AH14" s="274">
        <v>6.2670727000000003E-5</v>
      </c>
      <c r="AI14" s="274">
        <v>-7.4527440000000003E-5</v>
      </c>
      <c r="AJ14" s="274">
        <v>1.2283382000000001E-5</v>
      </c>
      <c r="AK14" s="274">
        <v>-3.9569000000000002E-6</v>
      </c>
      <c r="AL14" s="274">
        <v>2.9155705056099999</v>
      </c>
      <c r="AM14" s="274">
        <v>3.5549397904000003E-2</v>
      </c>
      <c r="AN14" s="274">
        <v>4.9009153974999997E-2</v>
      </c>
      <c r="AO14" s="274">
        <v>2.1184707799999999E-4</v>
      </c>
      <c r="AP14" s="274">
        <v>9.43120592E-4</v>
      </c>
      <c r="AQ14" s="274">
        <v>-9.8310039899999991E-4</v>
      </c>
      <c r="AR14" s="274">
        <v>7.4918999999999997E-8</v>
      </c>
      <c r="AS14" s="274">
        <v>6.3591309999999996E-6</v>
      </c>
      <c r="AT14" s="274">
        <v>-1.8023914E-5</v>
      </c>
      <c r="AU14" s="274">
        <v>2.0080236999999999E-5</v>
      </c>
      <c r="AV14" s="214"/>
      <c r="AW14" s="214"/>
      <c r="AX14" s="214"/>
      <c r="AY14" s="425"/>
      <c r="AZ14" s="520"/>
      <c r="BA14" s="465"/>
    </row>
    <row r="15" spans="1:53" s="458" customFormat="1" ht="14.25" customHeight="1" x14ac:dyDescent="0.2">
      <c r="A15" s="479">
        <f t="shared" si="0"/>
        <v>12.668146774039995</v>
      </c>
      <c r="B15" s="479">
        <f t="shared" si="1"/>
        <v>5.5840479968449994</v>
      </c>
      <c r="C15" s="433" t="s">
        <v>602</v>
      </c>
      <c r="D15" s="293" t="s">
        <v>312</v>
      </c>
      <c r="E15" s="433" t="s">
        <v>1512</v>
      </c>
      <c r="F15" s="293" t="s">
        <v>312</v>
      </c>
      <c r="G15" s="214" t="s">
        <v>407</v>
      </c>
      <c r="H15" s="215">
        <v>33800</v>
      </c>
      <c r="I15" s="214" t="s">
        <v>459</v>
      </c>
      <c r="J15" s="215">
        <v>33200</v>
      </c>
      <c r="K15" s="214" t="s">
        <v>409</v>
      </c>
      <c r="L15" s="216">
        <v>13300</v>
      </c>
      <c r="M15" s="214" t="s">
        <v>410</v>
      </c>
      <c r="N15" s="216">
        <v>17600</v>
      </c>
      <c r="O15" s="214" t="s">
        <v>411</v>
      </c>
      <c r="P15" s="216">
        <v>3300</v>
      </c>
      <c r="Q15" s="215">
        <v>10600</v>
      </c>
      <c r="R15" s="215">
        <v>12400</v>
      </c>
      <c r="S15" s="215">
        <v>5400</v>
      </c>
      <c r="T15" s="215">
        <v>2800</v>
      </c>
      <c r="U15" s="215">
        <v>4900</v>
      </c>
      <c r="V15" s="477"/>
      <c r="W15" s="519" t="s">
        <v>602</v>
      </c>
      <c r="X15" s="258">
        <v>5</v>
      </c>
      <c r="Y15" s="258">
        <v>-35</v>
      </c>
      <c r="Z15" s="249">
        <v>30</v>
      </c>
      <c r="AA15" s="249">
        <v>55</v>
      </c>
      <c r="AB15" s="274">
        <v>31.131160841389999</v>
      </c>
      <c r="AC15" s="274">
        <v>1.0782561780290001</v>
      </c>
      <c r="AD15" s="274">
        <v>-0.24030507860799999</v>
      </c>
      <c r="AE15" s="274">
        <v>1.3862849494000001E-2</v>
      </c>
      <c r="AF15" s="274">
        <v>-7.6523181460000003E-3</v>
      </c>
      <c r="AG15" s="274">
        <v>-8.3928820700000003E-4</v>
      </c>
      <c r="AH15" s="274">
        <v>6.4870375999999996E-5</v>
      </c>
      <c r="AI15" s="274">
        <v>-7.3669906999999997E-5</v>
      </c>
      <c r="AJ15" s="274">
        <v>-1.4123945E-5</v>
      </c>
      <c r="AK15" s="274">
        <v>1.2442450000000001E-6</v>
      </c>
      <c r="AL15" s="274">
        <v>3.5650783442249998</v>
      </c>
      <c r="AM15" s="274">
        <v>4.2781826441000002E-2</v>
      </c>
      <c r="AN15" s="274">
        <v>4.8126169938999999E-2</v>
      </c>
      <c r="AO15" s="274">
        <v>3.029127E-6</v>
      </c>
      <c r="AP15" s="274">
        <v>1.35976007E-4</v>
      </c>
      <c r="AQ15" s="274">
        <v>-1.69148221E-4</v>
      </c>
      <c r="AR15" s="274">
        <v>2.2979E-8</v>
      </c>
      <c r="AS15" s="274">
        <v>-5.4679999999999997E-8</v>
      </c>
      <c r="AT15" s="274">
        <v>5.516827E-6</v>
      </c>
      <c r="AU15" s="274">
        <v>8.7408120000000006E-6</v>
      </c>
      <c r="AV15" s="214"/>
      <c r="AW15" s="214"/>
      <c r="AX15" s="214"/>
      <c r="AY15" s="425"/>
      <c r="AZ15" s="520"/>
      <c r="BA15" s="465"/>
    </row>
    <row r="16" spans="1:53" s="452" customFormat="1" ht="14.25" customHeight="1" x14ac:dyDescent="0.2">
      <c r="A16" s="479">
        <f t="shared" si="0"/>
        <v>16.791708889165996</v>
      </c>
      <c r="B16" s="479">
        <f t="shared" si="1"/>
        <v>7.4081580235410005</v>
      </c>
      <c r="C16" s="217" t="s">
        <v>606</v>
      </c>
      <c r="D16" s="293" t="s">
        <v>312</v>
      </c>
      <c r="E16" s="217" t="s">
        <v>1513</v>
      </c>
      <c r="F16" s="293" t="s">
        <v>312</v>
      </c>
      <c r="G16" s="214" t="s">
        <v>407</v>
      </c>
      <c r="H16" s="215">
        <v>33800</v>
      </c>
      <c r="I16" s="214" t="s">
        <v>459</v>
      </c>
      <c r="J16" s="215">
        <v>33200</v>
      </c>
      <c r="K16" s="214" t="s">
        <v>409</v>
      </c>
      <c r="L16" s="216">
        <v>13300</v>
      </c>
      <c r="M16" s="214" t="s">
        <v>559</v>
      </c>
      <c r="N16" s="216">
        <v>21000</v>
      </c>
      <c r="O16" s="214" t="s">
        <v>411</v>
      </c>
      <c r="P16" s="216">
        <v>3300</v>
      </c>
      <c r="Q16" s="215">
        <v>10600</v>
      </c>
      <c r="R16" s="215">
        <v>12400</v>
      </c>
      <c r="S16" s="215">
        <v>5400</v>
      </c>
      <c r="T16" s="215">
        <v>2800</v>
      </c>
      <c r="U16" s="215">
        <v>4900</v>
      </c>
      <c r="V16" s="477"/>
      <c r="W16" s="521" t="s">
        <v>606</v>
      </c>
      <c r="X16" s="258">
        <v>5</v>
      </c>
      <c r="Y16" s="258">
        <v>-35</v>
      </c>
      <c r="Z16" s="249">
        <v>30</v>
      </c>
      <c r="AA16" s="249">
        <v>55</v>
      </c>
      <c r="AB16" s="274">
        <v>40.214350410530997</v>
      </c>
      <c r="AC16" s="274">
        <v>1.378481545514</v>
      </c>
      <c r="AD16" s="274">
        <v>-0.27328839851499998</v>
      </c>
      <c r="AE16" s="274">
        <v>1.7536989677999999E-2</v>
      </c>
      <c r="AF16" s="274">
        <v>-8.9445770520000002E-3</v>
      </c>
      <c r="AG16" s="274">
        <v>-1.7975119749999999E-3</v>
      </c>
      <c r="AH16" s="274">
        <v>8.2338656000000005E-5</v>
      </c>
      <c r="AI16" s="274">
        <v>-9.2370047999999996E-5</v>
      </c>
      <c r="AJ16" s="274">
        <v>-2.8848711000000001E-5</v>
      </c>
      <c r="AK16" s="274">
        <v>4.7755549999999999E-6</v>
      </c>
      <c r="AL16" s="274">
        <v>4.6394056457410002</v>
      </c>
      <c r="AM16" s="274">
        <v>5.7994989476E-2</v>
      </c>
      <c r="AN16" s="274">
        <v>3.4970495593000001E-2</v>
      </c>
      <c r="AO16" s="274">
        <v>3.059673E-6</v>
      </c>
      <c r="AP16" s="274">
        <v>-1.08737323E-4</v>
      </c>
      <c r="AQ16" s="274">
        <v>8.6983617399999998E-4</v>
      </c>
      <c r="AR16" s="274">
        <v>-5.6435289999999996E-6</v>
      </c>
      <c r="AS16" s="274">
        <v>-5.9936000000000001E-8</v>
      </c>
      <c r="AT16" s="274">
        <v>1.5072169E-5</v>
      </c>
      <c r="AU16" s="274">
        <v>2.8994409999999998E-6</v>
      </c>
      <c r="AV16" s="214"/>
      <c r="AW16" s="214"/>
      <c r="AX16" s="214"/>
      <c r="AY16" s="425"/>
      <c r="AZ16" s="520"/>
      <c r="BA16" s="465"/>
    </row>
    <row r="17" spans="1:53" s="452" customFormat="1" ht="14.25" customHeight="1" x14ac:dyDescent="0.2">
      <c r="A17" s="479">
        <f t="shared" si="0"/>
        <v>20.812192836895001</v>
      </c>
      <c r="B17" s="479">
        <f t="shared" si="1"/>
        <v>9.2968249608169984</v>
      </c>
      <c r="C17" s="217" t="s">
        <v>611</v>
      </c>
      <c r="D17" s="293" t="s">
        <v>312</v>
      </c>
      <c r="E17" s="217" t="s">
        <v>1514</v>
      </c>
      <c r="F17" s="293" t="s">
        <v>312</v>
      </c>
      <c r="G17" s="214" t="s">
        <v>407</v>
      </c>
      <c r="H17" s="215">
        <v>33800</v>
      </c>
      <c r="I17" s="214" t="s">
        <v>459</v>
      </c>
      <c r="J17" s="215">
        <v>33200</v>
      </c>
      <c r="K17" s="214" t="s">
        <v>409</v>
      </c>
      <c r="L17" s="216">
        <v>13300</v>
      </c>
      <c r="M17" s="214" t="s">
        <v>559</v>
      </c>
      <c r="N17" s="216">
        <v>21000</v>
      </c>
      <c r="O17" s="214" t="s">
        <v>411</v>
      </c>
      <c r="P17" s="216">
        <v>3300</v>
      </c>
      <c r="Q17" s="215">
        <v>10600</v>
      </c>
      <c r="R17" s="215">
        <v>12400</v>
      </c>
      <c r="S17" s="215">
        <v>5400</v>
      </c>
      <c r="T17" s="215">
        <v>2800</v>
      </c>
      <c r="U17" s="215">
        <v>4900</v>
      </c>
      <c r="V17" s="477"/>
      <c r="W17" s="521" t="s">
        <v>611</v>
      </c>
      <c r="X17" s="258">
        <v>5</v>
      </c>
      <c r="Y17" s="258">
        <v>-35</v>
      </c>
      <c r="Z17" s="249">
        <v>30</v>
      </c>
      <c r="AA17" s="249">
        <v>55</v>
      </c>
      <c r="AB17" s="274">
        <v>52.298801869744999</v>
      </c>
      <c r="AC17" s="274">
        <v>1.8535354033810001</v>
      </c>
      <c r="AD17" s="274">
        <v>-0.40945305385699998</v>
      </c>
      <c r="AE17" s="274">
        <v>2.3993897771999999E-2</v>
      </c>
      <c r="AF17" s="274">
        <v>-1.4217938316E-2</v>
      </c>
      <c r="AG17" s="274">
        <v>-1.6416754449999999E-3</v>
      </c>
      <c r="AH17" s="274">
        <v>1.09312794E-4</v>
      </c>
      <c r="AI17" s="274">
        <v>-1.4359858899999999E-4</v>
      </c>
      <c r="AJ17" s="274">
        <v>-2.4711297E-5</v>
      </c>
      <c r="AK17" s="274">
        <v>2.8111480000000001E-6</v>
      </c>
      <c r="AL17" s="274">
        <v>6.2148208409969996</v>
      </c>
      <c r="AM17" s="274">
        <v>7.6332887552000003E-2</v>
      </c>
      <c r="AN17" s="274">
        <v>3.4794220911999997E-2</v>
      </c>
      <c r="AO17" s="274">
        <v>3.4575310000000002E-6</v>
      </c>
      <c r="AP17" s="274">
        <v>-1.97820645E-4</v>
      </c>
      <c r="AQ17" s="274">
        <v>1.193500528E-3</v>
      </c>
      <c r="AR17" s="274">
        <v>2.1372000000000001E-8</v>
      </c>
      <c r="AS17" s="274">
        <v>-7.0535000000000003E-8</v>
      </c>
      <c r="AT17" s="274">
        <v>1.4189158E-5</v>
      </c>
      <c r="AU17" s="274">
        <v>6.7005400000000005E-7</v>
      </c>
      <c r="AV17" s="214"/>
      <c r="AW17" s="214"/>
      <c r="AX17" s="214"/>
      <c r="AY17" s="425"/>
      <c r="AZ17" s="520"/>
      <c r="BA17" s="465"/>
    </row>
    <row r="18" spans="1:53" s="452" customFormat="1" ht="14.25" customHeight="1" x14ac:dyDescent="0.2">
      <c r="A18" s="479">
        <f t="shared" si="0"/>
        <v>25.101682552935994</v>
      </c>
      <c r="B18" s="479">
        <f t="shared" si="1"/>
        <v>10.951922694679</v>
      </c>
      <c r="C18" s="217" t="s">
        <v>616</v>
      </c>
      <c r="D18" s="293" t="s">
        <v>312</v>
      </c>
      <c r="E18" s="217" t="s">
        <v>1515</v>
      </c>
      <c r="F18" s="293" t="s">
        <v>312</v>
      </c>
      <c r="G18" s="214" t="s">
        <v>571</v>
      </c>
      <c r="H18" s="215">
        <v>51800</v>
      </c>
      <c r="I18" s="214" t="s">
        <v>408</v>
      </c>
      <c r="J18" s="215">
        <v>33800</v>
      </c>
      <c r="K18" s="214" t="s">
        <v>572</v>
      </c>
      <c r="L18" s="216">
        <v>16100</v>
      </c>
      <c r="M18" s="214" t="s">
        <v>559</v>
      </c>
      <c r="N18" s="216">
        <v>21000</v>
      </c>
      <c r="O18" s="214" t="s">
        <v>573</v>
      </c>
      <c r="P18" s="216">
        <v>5800</v>
      </c>
      <c r="Q18" s="215">
        <v>10600</v>
      </c>
      <c r="R18" s="215">
        <v>12400</v>
      </c>
      <c r="S18" s="215">
        <v>5400</v>
      </c>
      <c r="T18" s="215">
        <v>2800</v>
      </c>
      <c r="U18" s="215">
        <v>4900</v>
      </c>
      <c r="V18" s="477"/>
      <c r="W18" s="521" t="s">
        <v>616</v>
      </c>
      <c r="X18" s="258">
        <v>5</v>
      </c>
      <c r="Y18" s="258">
        <v>-35</v>
      </c>
      <c r="Z18" s="249">
        <v>30</v>
      </c>
      <c r="AA18" s="249">
        <v>55</v>
      </c>
      <c r="AB18" s="274">
        <v>60.567549573805998</v>
      </c>
      <c r="AC18" s="274">
        <v>2.0754489786980002</v>
      </c>
      <c r="AD18" s="274">
        <v>-0.43141363473200001</v>
      </c>
      <c r="AE18" s="274">
        <v>2.5926116103999999E-2</v>
      </c>
      <c r="AF18" s="274">
        <v>-1.3991918623E-2</v>
      </c>
      <c r="AG18" s="274">
        <v>-2.2493265980000001E-3</v>
      </c>
      <c r="AH18" s="274">
        <v>1.13316087E-4</v>
      </c>
      <c r="AI18" s="274">
        <v>-1.4027940699999999E-4</v>
      </c>
      <c r="AJ18" s="274">
        <v>-3.8341445999999998E-5</v>
      </c>
      <c r="AK18" s="274">
        <v>3.6906100000000001E-6</v>
      </c>
      <c r="AL18" s="274">
        <v>7.2049878133240002</v>
      </c>
      <c r="AM18" s="274">
        <v>0.10197108099799999</v>
      </c>
      <c r="AN18" s="274">
        <v>7.9404203192999998E-2</v>
      </c>
      <c r="AO18" s="274">
        <v>-7.0586499999999997E-6</v>
      </c>
      <c r="AP18" s="274">
        <v>6.9904178899999996E-4</v>
      </c>
      <c r="AQ18" s="274">
        <v>3.5813248300000001E-4</v>
      </c>
      <c r="AR18" s="274">
        <v>-1.2838092E-5</v>
      </c>
      <c r="AS18" s="274">
        <v>6.1235669999999998E-6</v>
      </c>
      <c r="AT18" s="274">
        <v>2.4825789999999998E-6</v>
      </c>
      <c r="AU18" s="274">
        <v>8.7066230000000002E-6</v>
      </c>
      <c r="AV18" s="214"/>
      <c r="AW18" s="214"/>
      <c r="AX18" s="214"/>
      <c r="AY18" s="425"/>
      <c r="AZ18" s="520"/>
      <c r="BA18" s="465"/>
    </row>
    <row r="19" spans="1:53" s="452" customFormat="1" ht="18" customHeight="1" x14ac:dyDescent="0.25">
      <c r="A19" s="1000" t="s">
        <v>978</v>
      </c>
      <c r="B19" s="1000"/>
      <c r="C19" s="1000"/>
      <c r="D19" s="1000"/>
      <c r="E19" s="1000"/>
      <c r="F19" s="1000"/>
      <c r="G19" s="1000"/>
      <c r="H19" s="1000"/>
      <c r="I19" s="1000"/>
      <c r="J19" s="1000"/>
      <c r="K19" s="1000"/>
      <c r="L19" s="1000"/>
      <c r="M19" s="1000"/>
      <c r="N19" s="1000"/>
      <c r="O19" s="1000"/>
      <c r="P19" s="1000"/>
      <c r="Q19" s="1000"/>
      <c r="R19" s="1000"/>
      <c r="S19" s="1000"/>
      <c r="T19" s="1000"/>
      <c r="U19" s="1000"/>
      <c r="V19" s="477"/>
      <c r="W19" s="1013" t="s">
        <v>978</v>
      </c>
      <c r="X19" s="1013"/>
      <c r="Y19" s="1013"/>
      <c r="Z19" s="1013"/>
      <c r="AA19" s="1013"/>
      <c r="AB19" s="1013"/>
      <c r="AC19" s="1013"/>
      <c r="AD19" s="1013"/>
      <c r="AE19" s="1013"/>
      <c r="AF19" s="1013"/>
      <c r="AG19" s="1013"/>
      <c r="AH19" s="1013"/>
      <c r="AI19" s="1013"/>
      <c r="AJ19" s="1013"/>
      <c r="AK19" s="1013"/>
      <c r="AL19" s="1013"/>
      <c r="AM19" s="1013"/>
      <c r="AN19" s="1013"/>
      <c r="AO19" s="1013"/>
      <c r="AP19" s="1013"/>
      <c r="AQ19" s="1013"/>
      <c r="AR19" s="1013"/>
      <c r="AS19" s="1013"/>
      <c r="AT19" s="1013"/>
      <c r="AU19" s="1013"/>
      <c r="AV19" s="1013"/>
      <c r="AW19" s="1013"/>
      <c r="AX19" s="1013"/>
      <c r="AY19" s="1013"/>
      <c r="AZ19" s="1013"/>
      <c r="BA19" s="465"/>
    </row>
    <row r="20" spans="1:53" s="452" customFormat="1" ht="14.25" customHeight="1" x14ac:dyDescent="0.2">
      <c r="A20" s="479">
        <f t="shared" ref="A20:A32" si="2">IF(AND($C$4&lt;=X20,$C$4&gt;=Y20,$F$4&gt;=Z20,$F$4&lt;=AA20),AB20+AC20*$C$4+AD20*$F$4+AE20*$C$4*$C$4+AF20*$C$4*$F$4+AG20*$F$4*$F$4+AH20*$C$4*$C$4*$C$4+AI20*$F$4*$C$4*$C$4+AJ20*$C$4*$F$4*$F$4+AK20*$F$4*$F$4*$F$4,0)</f>
        <v>3.2241341464400004</v>
      </c>
      <c r="B20" s="479">
        <f t="shared" ref="B20:B32" si="3">IF(AND($C$4&lt;=X20,$C$4&gt;=Y20,$F$4&gt;=Z20,$F$4&lt;=AA20),AL20+AM20*$C$4+AN20*$F$4+AO20*$C$4*$C$4+AP20*$C$4*$F$4+AQ20*$F$4*$F$4+AR20*$C$4*$C$4*$C$4+AS20*$F$4*$C$4*$C$4+AT20*$C$4*$F$4*$F$4+AU20*$F$4*$F$4*$F$4,0)</f>
        <v>1.8218911386939998</v>
      </c>
      <c r="C20" s="433" t="s">
        <v>1074</v>
      </c>
      <c r="D20" s="293" t="s">
        <v>312</v>
      </c>
      <c r="E20" s="433" t="s">
        <v>1516</v>
      </c>
      <c r="F20" s="293" t="s">
        <v>312</v>
      </c>
      <c r="G20" s="214" t="s">
        <v>458</v>
      </c>
      <c r="H20" s="215">
        <v>33200</v>
      </c>
      <c r="I20" s="214" t="s">
        <v>459</v>
      </c>
      <c r="J20" s="215">
        <v>33200</v>
      </c>
      <c r="K20" s="214" t="s">
        <v>460</v>
      </c>
      <c r="L20" s="518">
        <v>12900</v>
      </c>
      <c r="M20" s="214" t="s">
        <v>618</v>
      </c>
      <c r="N20" s="216">
        <v>10400</v>
      </c>
      <c r="O20" s="214" t="s">
        <v>462</v>
      </c>
      <c r="P20" s="216">
        <v>2200</v>
      </c>
      <c r="Q20" s="215">
        <v>10600</v>
      </c>
      <c r="R20" s="215">
        <v>12400</v>
      </c>
      <c r="S20" s="215">
        <v>5400</v>
      </c>
      <c r="T20" s="215">
        <v>2800</v>
      </c>
      <c r="U20" s="215">
        <v>4900</v>
      </c>
      <c r="V20" s="477"/>
      <c r="W20" s="519" t="s">
        <v>1074</v>
      </c>
      <c r="X20" s="249">
        <v>5</v>
      </c>
      <c r="Y20" s="249">
        <v>-20</v>
      </c>
      <c r="Z20" s="249">
        <v>30</v>
      </c>
      <c r="AA20" s="249">
        <v>55</v>
      </c>
      <c r="AB20" s="274">
        <v>8.4688503478149997</v>
      </c>
      <c r="AC20" s="274">
        <v>0.30276026163399999</v>
      </c>
      <c r="AD20" s="522">
        <v>-4.9378198253000001E-2</v>
      </c>
      <c r="AE20" s="274">
        <v>4.071973211E-3</v>
      </c>
      <c r="AF20" s="274">
        <v>-2.1092268390000002E-3</v>
      </c>
      <c r="AG20" s="274">
        <v>-7.8439549699999998E-4</v>
      </c>
      <c r="AH20" s="274">
        <v>2.0085143999999999E-5</v>
      </c>
      <c r="AI20" s="274">
        <v>-3.069883E-5</v>
      </c>
      <c r="AJ20" s="274">
        <v>-7.468402E-6</v>
      </c>
      <c r="AK20" s="274">
        <v>2.6771090000000002E-6</v>
      </c>
      <c r="AL20" s="274">
        <v>0.19304181680900001</v>
      </c>
      <c r="AM20" s="274">
        <v>-2.1826048883E-2</v>
      </c>
      <c r="AN20" s="274">
        <v>4.4583146988999997E-2</v>
      </c>
      <c r="AO20" s="274">
        <v>4.9707389999999997E-6</v>
      </c>
      <c r="AP20" s="274">
        <v>1.1447667769999999E-3</v>
      </c>
      <c r="AQ20" s="274">
        <v>-7.2678260300000001E-4</v>
      </c>
      <c r="AR20" s="274">
        <v>8.432772E-6</v>
      </c>
      <c r="AS20" s="274">
        <v>6.7203209999999998E-6</v>
      </c>
      <c r="AT20" s="274">
        <v>-1.8561180999999999E-5</v>
      </c>
      <c r="AU20" s="274">
        <v>1.0897749E-5</v>
      </c>
      <c r="AV20" s="214"/>
      <c r="AW20" s="214"/>
      <c r="AX20" s="214"/>
      <c r="AY20" s="425"/>
      <c r="AZ20" s="520"/>
      <c r="BA20" s="465"/>
    </row>
    <row r="21" spans="1:53" s="452" customFormat="1" ht="14.25" customHeight="1" x14ac:dyDescent="0.2">
      <c r="A21" s="479">
        <f t="shared" si="2"/>
        <v>3.7900636646200012</v>
      </c>
      <c r="B21" s="479">
        <f t="shared" si="3"/>
        <v>2.096631604628</v>
      </c>
      <c r="C21" s="433" t="s">
        <v>1077</v>
      </c>
      <c r="D21" s="293" t="s">
        <v>312</v>
      </c>
      <c r="E21" s="433" t="s">
        <v>1517</v>
      </c>
      <c r="F21" s="293" t="s">
        <v>312</v>
      </c>
      <c r="G21" s="214" t="s">
        <v>458</v>
      </c>
      <c r="H21" s="215">
        <v>33200</v>
      </c>
      <c r="I21" s="214" t="s">
        <v>459</v>
      </c>
      <c r="J21" s="215">
        <v>33200</v>
      </c>
      <c r="K21" s="214" t="s">
        <v>460</v>
      </c>
      <c r="L21" s="518">
        <v>12900</v>
      </c>
      <c r="M21" s="214" t="s">
        <v>618</v>
      </c>
      <c r="N21" s="216">
        <v>10400</v>
      </c>
      <c r="O21" s="214" t="s">
        <v>462</v>
      </c>
      <c r="P21" s="216">
        <v>2200</v>
      </c>
      <c r="Q21" s="215">
        <v>10600</v>
      </c>
      <c r="R21" s="215">
        <v>12400</v>
      </c>
      <c r="S21" s="215">
        <v>5400</v>
      </c>
      <c r="T21" s="215">
        <v>2800</v>
      </c>
      <c r="U21" s="215">
        <v>4900</v>
      </c>
      <c r="V21" s="477"/>
      <c r="W21" s="519" t="s">
        <v>1077</v>
      </c>
      <c r="X21" s="249">
        <v>5</v>
      </c>
      <c r="Y21" s="249">
        <v>-20</v>
      </c>
      <c r="Z21" s="249">
        <v>30</v>
      </c>
      <c r="AA21" s="249">
        <v>55</v>
      </c>
      <c r="AB21" s="274">
        <v>9.5683623894950003</v>
      </c>
      <c r="AC21" s="274">
        <v>0.33391543397899998</v>
      </c>
      <c r="AD21" s="274">
        <v>-7.0330954742999996E-2</v>
      </c>
      <c r="AE21" s="274">
        <v>4.5606380400000004E-3</v>
      </c>
      <c r="AF21" s="274">
        <v>-2.0540946529999998E-3</v>
      </c>
      <c r="AG21" s="274">
        <v>-3.8403941999999998E-4</v>
      </c>
      <c r="AH21" s="274">
        <v>2.2028329999999999E-5</v>
      </c>
      <c r="AI21" s="274">
        <v>-2.7115553E-5</v>
      </c>
      <c r="AJ21" s="274">
        <v>-1.064254E-5</v>
      </c>
      <c r="AK21" s="274">
        <v>5.6580399999999995E-7</v>
      </c>
      <c r="AL21" s="274">
        <v>0.69867599000299996</v>
      </c>
      <c r="AM21" s="274">
        <v>-4.6713633999999999E-4</v>
      </c>
      <c r="AN21" s="274">
        <v>2.0995260000000002E-2</v>
      </c>
      <c r="AO21" s="274">
        <v>2.7911102999999999E-5</v>
      </c>
      <c r="AP21" s="274">
        <v>2.5729747000000001E-5</v>
      </c>
      <c r="AQ21" s="274">
        <v>4.6288353E-5</v>
      </c>
      <c r="AR21" s="274">
        <v>7.50874E-7</v>
      </c>
      <c r="AS21" s="274">
        <v>-9.6503999999999991E-7</v>
      </c>
      <c r="AT21" s="274">
        <v>-1.6602889999999999E-6</v>
      </c>
      <c r="AU21" s="274">
        <v>3.6765279999999998E-6</v>
      </c>
      <c r="AV21" s="214"/>
      <c r="AW21" s="214"/>
      <c r="AX21" s="214"/>
      <c r="AY21" s="425"/>
      <c r="AZ21" s="520"/>
      <c r="BA21" s="465"/>
    </row>
    <row r="22" spans="1:53" s="452" customFormat="1" ht="14.25" customHeight="1" x14ac:dyDescent="0.2">
      <c r="A22" s="479">
        <f t="shared" si="2"/>
        <v>4.9149321009570013</v>
      </c>
      <c r="B22" s="479">
        <f t="shared" si="3"/>
        <v>2.5113630407089995</v>
      </c>
      <c r="C22" s="433" t="s">
        <v>1080</v>
      </c>
      <c r="D22" s="293" t="s">
        <v>312</v>
      </c>
      <c r="E22" s="433" t="s">
        <v>1518</v>
      </c>
      <c r="F22" s="293" t="s">
        <v>312</v>
      </c>
      <c r="G22" s="214" t="s">
        <v>458</v>
      </c>
      <c r="H22" s="215">
        <v>33200</v>
      </c>
      <c r="I22" s="214" t="s">
        <v>459</v>
      </c>
      <c r="J22" s="215">
        <v>33200</v>
      </c>
      <c r="K22" s="214" t="s">
        <v>460</v>
      </c>
      <c r="L22" s="518">
        <v>12900</v>
      </c>
      <c r="M22" s="214" t="s">
        <v>531</v>
      </c>
      <c r="N22" s="216">
        <v>13000</v>
      </c>
      <c r="O22" s="214" t="s">
        <v>462</v>
      </c>
      <c r="P22" s="216">
        <v>2200</v>
      </c>
      <c r="Q22" s="215">
        <v>10600</v>
      </c>
      <c r="R22" s="215">
        <v>12400</v>
      </c>
      <c r="S22" s="215">
        <v>5400</v>
      </c>
      <c r="T22" s="215">
        <v>2800</v>
      </c>
      <c r="U22" s="215">
        <v>4900</v>
      </c>
      <c r="V22" s="477"/>
      <c r="W22" s="519" t="s">
        <v>1080</v>
      </c>
      <c r="X22" s="249">
        <v>5</v>
      </c>
      <c r="Y22" s="249">
        <v>-20</v>
      </c>
      <c r="Z22" s="249">
        <v>30</v>
      </c>
      <c r="AA22" s="249">
        <v>55</v>
      </c>
      <c r="AB22" s="274">
        <v>12.234485163722001</v>
      </c>
      <c r="AC22" s="274">
        <v>0.43282372643700001</v>
      </c>
      <c r="AD22" s="274">
        <v>-7.8390035265999997E-2</v>
      </c>
      <c r="AE22" s="274">
        <v>5.4489871549999996E-3</v>
      </c>
      <c r="AF22" s="274">
        <v>-2.9209733199999999E-3</v>
      </c>
      <c r="AG22" s="274">
        <v>-7.9565158200000004E-4</v>
      </c>
      <c r="AH22" s="274">
        <v>2.3605984E-5</v>
      </c>
      <c r="AI22" s="274">
        <v>-3.1358627000000002E-5</v>
      </c>
      <c r="AJ22" s="274">
        <v>-1.1066499E-5</v>
      </c>
      <c r="AK22" s="274">
        <v>2.5099229999999999E-6</v>
      </c>
      <c r="AL22" s="274">
        <v>0.90976501465399995</v>
      </c>
      <c r="AM22" s="274">
        <v>4.0889401440000004E-3</v>
      </c>
      <c r="AN22" s="274">
        <v>1.9299600601E-2</v>
      </c>
      <c r="AO22" s="274">
        <v>1.43856004E-4</v>
      </c>
      <c r="AP22" s="274">
        <v>-1.9393800199999999E-4</v>
      </c>
      <c r="AQ22" s="274">
        <v>1.8411600599999999E-4</v>
      </c>
      <c r="AR22" s="274">
        <v>1.7356E-6</v>
      </c>
      <c r="AS22" s="274">
        <v>-4.1795299999999999E-6</v>
      </c>
      <c r="AT22" s="274">
        <v>5.6593199999999999E-7</v>
      </c>
      <c r="AU22" s="274">
        <v>3.63804E-6</v>
      </c>
      <c r="AV22" s="214"/>
      <c r="AW22" s="214"/>
      <c r="AX22" s="214"/>
      <c r="AY22" s="425"/>
      <c r="AZ22" s="520"/>
      <c r="BA22" s="465"/>
    </row>
    <row r="23" spans="1:53" s="452" customFormat="1" ht="14.25" customHeight="1" x14ac:dyDescent="0.2">
      <c r="A23" s="479">
        <f t="shared" si="2"/>
        <v>5.6805883692949992</v>
      </c>
      <c r="B23" s="479">
        <f t="shared" si="3"/>
        <v>2.9412698604079992</v>
      </c>
      <c r="C23" s="433" t="s">
        <v>535</v>
      </c>
      <c r="D23" s="293" t="s">
        <v>312</v>
      </c>
      <c r="E23" s="433" t="s">
        <v>1519</v>
      </c>
      <c r="F23" s="293" t="s">
        <v>312</v>
      </c>
      <c r="G23" s="214" t="s">
        <v>458</v>
      </c>
      <c r="H23" s="215">
        <v>33200</v>
      </c>
      <c r="I23" s="214" t="s">
        <v>459</v>
      </c>
      <c r="J23" s="215">
        <v>33200</v>
      </c>
      <c r="K23" s="214" t="s">
        <v>460</v>
      </c>
      <c r="L23" s="518">
        <v>12900</v>
      </c>
      <c r="M23" s="214" t="s">
        <v>531</v>
      </c>
      <c r="N23" s="216">
        <v>13000</v>
      </c>
      <c r="O23" s="214" t="s">
        <v>462</v>
      </c>
      <c r="P23" s="216">
        <v>2200</v>
      </c>
      <c r="Q23" s="215">
        <v>10600</v>
      </c>
      <c r="R23" s="215">
        <v>12400</v>
      </c>
      <c r="S23" s="215">
        <v>5400</v>
      </c>
      <c r="T23" s="215">
        <v>2800</v>
      </c>
      <c r="U23" s="215">
        <v>4900</v>
      </c>
      <c r="V23" s="477"/>
      <c r="W23" s="519" t="s">
        <v>535</v>
      </c>
      <c r="X23" s="249">
        <v>5</v>
      </c>
      <c r="Y23" s="249">
        <v>-20</v>
      </c>
      <c r="Z23" s="249">
        <v>30</v>
      </c>
      <c r="AA23" s="249">
        <v>55</v>
      </c>
      <c r="AB23" s="274">
        <v>14.7603650359</v>
      </c>
      <c r="AC23" s="274">
        <v>0.52350822427400001</v>
      </c>
      <c r="AD23" s="274">
        <v>-0.12767954166699999</v>
      </c>
      <c r="AE23" s="274">
        <v>6.8124093379999997E-3</v>
      </c>
      <c r="AF23" s="274">
        <v>-4.4503701479999998E-3</v>
      </c>
      <c r="AG23" s="274">
        <v>-2.6948446000000002E-4</v>
      </c>
      <c r="AH23" s="274">
        <v>3.6100945999999998E-5</v>
      </c>
      <c r="AI23" s="274">
        <v>-3.7932139999999998E-5</v>
      </c>
      <c r="AJ23" s="274">
        <v>2.0645770000000001E-6</v>
      </c>
      <c r="AK23" s="274">
        <v>1.2386E-7</v>
      </c>
      <c r="AL23" s="274">
        <v>0.994822997998</v>
      </c>
      <c r="AM23" s="274">
        <v>-2.3266300600000001E-4</v>
      </c>
      <c r="AN23" s="274">
        <v>2.6041500089999999E-2</v>
      </c>
      <c r="AO23" s="274">
        <v>3.5783101000000002E-5</v>
      </c>
      <c r="AP23" s="274">
        <v>-2.1316400000000001E-5</v>
      </c>
      <c r="AQ23" s="274">
        <v>1.93122998E-4</v>
      </c>
      <c r="AR23" s="274">
        <v>8.7967899999999997E-7</v>
      </c>
      <c r="AS23" s="274">
        <v>-1.4470699999999999E-6</v>
      </c>
      <c r="AT23" s="274">
        <v>-1.0987200000000001E-6</v>
      </c>
      <c r="AU23" s="274">
        <v>3.8754500000000003E-6</v>
      </c>
      <c r="AV23" s="214"/>
      <c r="AW23" s="214"/>
      <c r="AX23" s="214"/>
      <c r="AY23" s="425"/>
      <c r="AZ23" s="520"/>
      <c r="BA23" s="465"/>
    </row>
    <row r="24" spans="1:53" s="452" customFormat="1" ht="14.25" customHeight="1" x14ac:dyDescent="0.2">
      <c r="A24" s="479">
        <f t="shared" si="2"/>
        <v>6.4382417687009967</v>
      </c>
      <c r="B24" s="479">
        <f t="shared" si="3"/>
        <v>3.2902467253159999</v>
      </c>
      <c r="C24" s="433" t="s">
        <v>539</v>
      </c>
      <c r="D24" s="293" t="s">
        <v>312</v>
      </c>
      <c r="E24" s="433" t="s">
        <v>1520</v>
      </c>
      <c r="F24" s="293" t="s">
        <v>312</v>
      </c>
      <c r="G24" s="214" t="s">
        <v>458</v>
      </c>
      <c r="H24" s="215">
        <v>33200</v>
      </c>
      <c r="I24" s="214" t="s">
        <v>459</v>
      </c>
      <c r="J24" s="215">
        <v>33200</v>
      </c>
      <c r="K24" s="214" t="s">
        <v>460</v>
      </c>
      <c r="L24" s="518">
        <v>12900</v>
      </c>
      <c r="M24" s="214" t="s">
        <v>531</v>
      </c>
      <c r="N24" s="216">
        <v>13000</v>
      </c>
      <c r="O24" s="214" t="s">
        <v>462</v>
      </c>
      <c r="P24" s="216">
        <v>2200</v>
      </c>
      <c r="Q24" s="215">
        <v>10600</v>
      </c>
      <c r="R24" s="215">
        <v>12400</v>
      </c>
      <c r="S24" s="215">
        <v>5400</v>
      </c>
      <c r="T24" s="215">
        <v>2800</v>
      </c>
      <c r="U24" s="215">
        <v>4900</v>
      </c>
      <c r="V24" s="477"/>
      <c r="W24" s="519" t="s">
        <v>539</v>
      </c>
      <c r="X24" s="249">
        <v>5</v>
      </c>
      <c r="Y24" s="249">
        <v>-20</v>
      </c>
      <c r="Z24" s="249">
        <v>30</v>
      </c>
      <c r="AA24" s="249">
        <v>55</v>
      </c>
      <c r="AB24" s="274">
        <v>16.230953426195999</v>
      </c>
      <c r="AC24" s="274">
        <v>0.549111705565</v>
      </c>
      <c r="AD24" s="274">
        <v>-0.14387886110600001</v>
      </c>
      <c r="AE24" s="274">
        <v>6.485832419E-3</v>
      </c>
      <c r="AF24" s="274">
        <v>-4.4585652480000001E-3</v>
      </c>
      <c r="AG24" s="274">
        <v>-2.2519027999999999E-5</v>
      </c>
      <c r="AH24" s="274">
        <v>2.7759285999999999E-5</v>
      </c>
      <c r="AI24" s="274">
        <v>-3.5097898000000003E-5</v>
      </c>
      <c r="AJ24" s="274">
        <v>2.3849999999999998E-8</v>
      </c>
      <c r="AK24" s="274">
        <v>-2.7456750000000002E-6</v>
      </c>
      <c r="AL24" s="274">
        <v>1.038955425131</v>
      </c>
      <c r="AM24" s="274">
        <v>-4.6062197660000003E-3</v>
      </c>
      <c r="AN24" s="274">
        <v>3.1568324299999999E-2</v>
      </c>
      <c r="AO24" s="274">
        <v>-2.5849952999999998E-4</v>
      </c>
      <c r="AP24" s="274">
        <v>1.5656416799999999E-4</v>
      </c>
      <c r="AQ24" s="274">
        <v>2.0987872499999999E-4</v>
      </c>
      <c r="AR24" s="274">
        <v>-2.642365E-6</v>
      </c>
      <c r="AS24" s="274">
        <v>1.6705069999999999E-6</v>
      </c>
      <c r="AT24" s="274">
        <v>-1.851886E-6</v>
      </c>
      <c r="AU24" s="274">
        <v>4.4805879999999996E-6</v>
      </c>
      <c r="AV24" s="214"/>
      <c r="AW24" s="214"/>
      <c r="AX24" s="214"/>
      <c r="AY24" s="425"/>
      <c r="AZ24" s="520"/>
      <c r="BA24" s="465"/>
    </row>
    <row r="25" spans="1:53" s="452" customFormat="1" ht="14.25" customHeight="1" x14ac:dyDescent="0.2">
      <c r="A25" s="479">
        <f t="shared" si="2"/>
        <v>8.3070068011190017</v>
      </c>
      <c r="B25" s="479">
        <f t="shared" si="3"/>
        <v>4.2029195661990011</v>
      </c>
      <c r="C25" s="433" t="s">
        <v>544</v>
      </c>
      <c r="D25" s="293" t="s">
        <v>312</v>
      </c>
      <c r="E25" s="433" t="s">
        <v>1521</v>
      </c>
      <c r="F25" s="293" t="s">
        <v>312</v>
      </c>
      <c r="G25" s="214" t="s">
        <v>458</v>
      </c>
      <c r="H25" s="215">
        <v>33200</v>
      </c>
      <c r="I25" s="214" t="s">
        <v>459</v>
      </c>
      <c r="J25" s="215">
        <v>33200</v>
      </c>
      <c r="K25" s="214" t="s">
        <v>460</v>
      </c>
      <c r="L25" s="518">
        <v>12900</v>
      </c>
      <c r="M25" s="214" t="s">
        <v>531</v>
      </c>
      <c r="N25" s="216">
        <v>13000</v>
      </c>
      <c r="O25" s="214" t="s">
        <v>462</v>
      </c>
      <c r="P25" s="216">
        <v>2200</v>
      </c>
      <c r="Q25" s="215">
        <v>10600</v>
      </c>
      <c r="R25" s="215">
        <v>12400</v>
      </c>
      <c r="S25" s="215">
        <v>5400</v>
      </c>
      <c r="T25" s="215">
        <v>2800</v>
      </c>
      <c r="U25" s="215">
        <v>4900</v>
      </c>
      <c r="V25" s="477"/>
      <c r="W25" s="519" t="s">
        <v>544</v>
      </c>
      <c r="X25" s="249">
        <v>5</v>
      </c>
      <c r="Y25" s="249">
        <v>-20</v>
      </c>
      <c r="Z25" s="249">
        <v>30</v>
      </c>
      <c r="AA25" s="249">
        <v>55</v>
      </c>
      <c r="AB25" s="274">
        <v>21.380346519509001</v>
      </c>
      <c r="AC25" s="274">
        <v>0.73411294155499995</v>
      </c>
      <c r="AD25" s="274">
        <v>-0.17060294734199999</v>
      </c>
      <c r="AE25" s="274">
        <v>8.8650647039999995E-3</v>
      </c>
      <c r="AF25" s="274">
        <v>-5.3865173539999998E-3</v>
      </c>
      <c r="AG25" s="274">
        <v>-7.5748278599999997E-4</v>
      </c>
      <c r="AH25" s="274">
        <v>4.1169757000000003E-5</v>
      </c>
      <c r="AI25" s="274">
        <v>-3.9912430000000003E-5</v>
      </c>
      <c r="AJ25" s="274">
        <v>-6.7369699999999996E-6</v>
      </c>
      <c r="AK25" s="274">
        <v>2.7735280000000001E-6</v>
      </c>
      <c r="AL25" s="274">
        <v>1.2204999999990001</v>
      </c>
      <c r="AM25" s="274">
        <v>-1.232830048E-2</v>
      </c>
      <c r="AN25" s="274">
        <v>4.6218399049999997E-2</v>
      </c>
      <c r="AO25" s="274">
        <v>-2.0810300100000001E-4</v>
      </c>
      <c r="AP25" s="274">
        <v>2.54996002E-4</v>
      </c>
      <c r="AQ25" s="274">
        <v>2.6906600600000002E-4</v>
      </c>
      <c r="AR25" s="274">
        <v>-9.6075199999999992E-7</v>
      </c>
      <c r="AS25" s="274">
        <v>7.9905299999999998E-7</v>
      </c>
      <c r="AT25" s="274">
        <v>-1.2459899999999999E-6</v>
      </c>
      <c r="AU25" s="274">
        <v>3.7335599999999999E-6</v>
      </c>
      <c r="AV25" s="214"/>
      <c r="AW25" s="214"/>
      <c r="AX25" s="214"/>
      <c r="AY25" s="425"/>
      <c r="AZ25" s="520"/>
      <c r="BA25" s="465"/>
    </row>
    <row r="26" spans="1:53" s="452" customFormat="1" ht="14.25" customHeight="1" x14ac:dyDescent="0.2">
      <c r="A26" s="479">
        <f t="shared" si="2"/>
        <v>9.777824310907997</v>
      </c>
      <c r="B26" s="479">
        <f t="shared" si="3"/>
        <v>4.8071861842020009</v>
      </c>
      <c r="C26" s="433" t="s">
        <v>549</v>
      </c>
      <c r="D26" s="293" t="s">
        <v>312</v>
      </c>
      <c r="E26" s="433" t="s">
        <v>1522</v>
      </c>
      <c r="F26" s="293" t="s">
        <v>312</v>
      </c>
      <c r="G26" s="214" t="s">
        <v>458</v>
      </c>
      <c r="H26" s="215">
        <v>33200</v>
      </c>
      <c r="I26" s="214" t="s">
        <v>459</v>
      </c>
      <c r="J26" s="215">
        <v>33200</v>
      </c>
      <c r="K26" s="214" t="s">
        <v>460</v>
      </c>
      <c r="L26" s="518">
        <v>12900</v>
      </c>
      <c r="M26" s="214" t="s">
        <v>531</v>
      </c>
      <c r="N26" s="216">
        <v>13000</v>
      </c>
      <c r="O26" s="214" t="s">
        <v>462</v>
      </c>
      <c r="P26" s="216">
        <v>2200</v>
      </c>
      <c r="Q26" s="215">
        <v>10600</v>
      </c>
      <c r="R26" s="215">
        <v>12400</v>
      </c>
      <c r="S26" s="215">
        <v>5400</v>
      </c>
      <c r="T26" s="215">
        <v>2800</v>
      </c>
      <c r="U26" s="215">
        <v>4900</v>
      </c>
      <c r="V26" s="477"/>
      <c r="W26" s="519" t="s">
        <v>549</v>
      </c>
      <c r="X26" s="249">
        <v>5</v>
      </c>
      <c r="Y26" s="249">
        <v>-20</v>
      </c>
      <c r="Z26" s="249">
        <v>30</v>
      </c>
      <c r="AA26" s="249">
        <v>55</v>
      </c>
      <c r="AB26" s="274">
        <v>25.880435250552999</v>
      </c>
      <c r="AC26" s="274">
        <v>0.88795518505000004</v>
      </c>
      <c r="AD26" s="274">
        <v>-0.231202067756</v>
      </c>
      <c r="AE26" s="274">
        <v>1.057389146E-2</v>
      </c>
      <c r="AF26" s="274">
        <v>-7.189346242E-3</v>
      </c>
      <c r="AG26" s="274">
        <v>-5.7698663100000001E-4</v>
      </c>
      <c r="AH26" s="274">
        <v>4.7592863999999998E-5</v>
      </c>
      <c r="AI26" s="274">
        <v>-5.3376237E-5</v>
      </c>
      <c r="AJ26" s="274">
        <v>-3.4106559999999999E-6</v>
      </c>
      <c r="AK26" s="274">
        <v>3.023946E-6</v>
      </c>
      <c r="AL26" s="274">
        <v>1.5334000244120001</v>
      </c>
      <c r="AM26" s="274">
        <v>-2.4897600700000001E-4</v>
      </c>
      <c r="AN26" s="274">
        <v>4.1129901885999999E-2</v>
      </c>
      <c r="AO26" s="274">
        <v>1.4915700300000001E-4</v>
      </c>
      <c r="AP26" s="274">
        <v>-3.30686003E-4</v>
      </c>
      <c r="AQ26" s="274">
        <v>5.7064598800000001E-4</v>
      </c>
      <c r="AR26" s="274">
        <v>2.4842400000000001E-6</v>
      </c>
      <c r="AS26" s="274">
        <v>-6.7845E-6</v>
      </c>
      <c r="AT26" s="274">
        <v>4.0476E-6</v>
      </c>
      <c r="AU26" s="274">
        <v>2.3719800000000002E-6</v>
      </c>
      <c r="AV26" s="214"/>
      <c r="AW26" s="214"/>
      <c r="AX26" s="214"/>
      <c r="AY26" s="425"/>
      <c r="AZ26" s="520"/>
      <c r="BA26" s="465"/>
    </row>
    <row r="27" spans="1:53" s="452" customFormat="1" ht="14.25" customHeight="1" x14ac:dyDescent="0.2">
      <c r="A27" s="479">
        <f t="shared" si="2"/>
        <v>11.333422841994999</v>
      </c>
      <c r="B27" s="479">
        <f t="shared" si="3"/>
        <v>5.5190926825939997</v>
      </c>
      <c r="C27" s="217" t="s">
        <v>553</v>
      </c>
      <c r="D27" s="293" t="s">
        <v>312</v>
      </c>
      <c r="E27" s="217" t="s">
        <v>1523</v>
      </c>
      <c r="F27" s="293" t="s">
        <v>312</v>
      </c>
      <c r="G27" s="214" t="s">
        <v>407</v>
      </c>
      <c r="H27" s="215">
        <v>33800</v>
      </c>
      <c r="I27" s="214" t="s">
        <v>459</v>
      </c>
      <c r="J27" s="215">
        <v>33200</v>
      </c>
      <c r="K27" s="214" t="s">
        <v>409</v>
      </c>
      <c r="L27" s="216">
        <v>13300</v>
      </c>
      <c r="M27" s="214" t="s">
        <v>531</v>
      </c>
      <c r="N27" s="216">
        <v>13000</v>
      </c>
      <c r="O27" s="214" t="s">
        <v>411</v>
      </c>
      <c r="P27" s="216">
        <v>3300</v>
      </c>
      <c r="Q27" s="215">
        <v>10600</v>
      </c>
      <c r="R27" s="215">
        <v>12400</v>
      </c>
      <c r="S27" s="215">
        <v>5400</v>
      </c>
      <c r="T27" s="215">
        <v>2800</v>
      </c>
      <c r="U27" s="215">
        <v>4900</v>
      </c>
      <c r="V27" s="477"/>
      <c r="W27" s="521" t="s">
        <v>553</v>
      </c>
      <c r="X27" s="249">
        <v>5</v>
      </c>
      <c r="Y27" s="249">
        <v>-20</v>
      </c>
      <c r="Z27" s="249">
        <v>30</v>
      </c>
      <c r="AA27" s="249">
        <v>55</v>
      </c>
      <c r="AB27" s="274">
        <v>28.308500795819999</v>
      </c>
      <c r="AC27" s="274">
        <v>1.0065770836729999</v>
      </c>
      <c r="AD27" s="274">
        <v>-0.198330675446</v>
      </c>
      <c r="AE27" s="274">
        <v>1.3106805919E-2</v>
      </c>
      <c r="AF27" s="274">
        <v>-7.2397020860000003E-3</v>
      </c>
      <c r="AG27" s="274">
        <v>-1.3276657450000001E-3</v>
      </c>
      <c r="AH27" s="274">
        <v>6.3624817000000001E-5</v>
      </c>
      <c r="AI27" s="274">
        <v>-7.8149297000000006E-5</v>
      </c>
      <c r="AJ27" s="274">
        <v>-1.8864733999999999E-5</v>
      </c>
      <c r="AK27" s="274">
        <v>1.8527920000000001E-6</v>
      </c>
      <c r="AL27" s="274">
        <v>1.9624760435540001</v>
      </c>
      <c r="AM27" s="274">
        <v>4.087357279E-3</v>
      </c>
      <c r="AN27" s="274">
        <v>4.7166187983999998E-2</v>
      </c>
      <c r="AO27" s="274">
        <v>8.1343729999999994E-5</v>
      </c>
      <c r="AP27" s="274">
        <v>-2.5333491799999999E-4</v>
      </c>
      <c r="AQ27" s="274">
        <v>2.4427167800000001E-4</v>
      </c>
      <c r="AR27" s="274">
        <v>9.1309000000000001E-8</v>
      </c>
      <c r="AS27" s="274">
        <v>-6.5201240000000003E-6</v>
      </c>
      <c r="AT27" s="274">
        <v>-3.11126E-7</v>
      </c>
      <c r="AU27" s="274">
        <v>9.6719680000000007E-6</v>
      </c>
      <c r="AV27" s="214"/>
      <c r="AW27" s="214"/>
      <c r="AX27" s="214"/>
      <c r="AY27" s="425"/>
      <c r="AZ27" s="520"/>
      <c r="BA27" s="465"/>
    </row>
    <row r="28" spans="1:53" s="452" customFormat="1" ht="14.25" customHeight="1" x14ac:dyDescent="0.2">
      <c r="A28" s="479">
        <f t="shared" si="2"/>
        <v>12.862008172898999</v>
      </c>
      <c r="B28" s="479">
        <f t="shared" si="3"/>
        <v>5.8610850622300008</v>
      </c>
      <c r="C28" s="217" t="s">
        <v>558</v>
      </c>
      <c r="D28" s="293" t="s">
        <v>312</v>
      </c>
      <c r="E28" s="217" t="s">
        <v>1524</v>
      </c>
      <c r="F28" s="293" t="s">
        <v>312</v>
      </c>
      <c r="G28" s="214" t="s">
        <v>407</v>
      </c>
      <c r="H28" s="215">
        <v>33800</v>
      </c>
      <c r="I28" s="214" t="s">
        <v>408</v>
      </c>
      <c r="J28" s="215">
        <v>33800</v>
      </c>
      <c r="K28" s="214" t="s">
        <v>409</v>
      </c>
      <c r="L28" s="216">
        <v>13300</v>
      </c>
      <c r="M28" s="214" t="s">
        <v>410</v>
      </c>
      <c r="N28" s="216">
        <v>17600</v>
      </c>
      <c r="O28" s="214" t="s">
        <v>411</v>
      </c>
      <c r="P28" s="216">
        <v>3300</v>
      </c>
      <c r="Q28" s="215">
        <v>10600</v>
      </c>
      <c r="R28" s="215">
        <v>12400</v>
      </c>
      <c r="S28" s="215">
        <v>5400</v>
      </c>
      <c r="T28" s="215">
        <v>2800</v>
      </c>
      <c r="U28" s="215">
        <v>4900</v>
      </c>
      <c r="V28" s="477"/>
      <c r="W28" s="523" t="s">
        <v>558</v>
      </c>
      <c r="X28" s="261">
        <v>5</v>
      </c>
      <c r="Y28" s="261">
        <v>-20</v>
      </c>
      <c r="Z28" s="261">
        <v>30</v>
      </c>
      <c r="AA28" s="261">
        <v>55</v>
      </c>
      <c r="AB28" s="418">
        <v>30.016113759328999</v>
      </c>
      <c r="AC28" s="418">
        <v>1.049988669158</v>
      </c>
      <c r="AD28" s="418">
        <v>-0.14610488796500001</v>
      </c>
      <c r="AE28" s="418">
        <v>1.3539451330000001E-2</v>
      </c>
      <c r="AF28" s="418">
        <v>-6.0072171539999998E-3</v>
      </c>
      <c r="AG28" s="418">
        <v>-2.6394256689999999E-3</v>
      </c>
      <c r="AH28" s="418">
        <v>6.6777403000000004E-5</v>
      </c>
      <c r="AI28" s="418">
        <v>-7.0074214000000006E-5</v>
      </c>
      <c r="AJ28" s="418">
        <v>-3.7228748000000003E-5</v>
      </c>
      <c r="AK28" s="418">
        <v>9.1783199999999996E-6</v>
      </c>
      <c r="AL28" s="418">
        <v>2.56803405443</v>
      </c>
      <c r="AM28" s="418">
        <v>6.5032855170000002E-3</v>
      </c>
      <c r="AN28" s="418">
        <v>6.1619441916000002E-2</v>
      </c>
      <c r="AO28" s="418">
        <v>-2.3808786399999999E-4</v>
      </c>
      <c r="AP28" s="418">
        <v>3.4050029999999998E-4</v>
      </c>
      <c r="AQ28" s="418">
        <v>2.1308762600000001E-4</v>
      </c>
      <c r="AR28" s="418">
        <v>1.4222699999999999E-7</v>
      </c>
      <c r="AS28" s="418">
        <v>-6.839219E-6</v>
      </c>
      <c r="AT28" s="418">
        <v>4.3538809999999996E-6</v>
      </c>
      <c r="AU28" s="418">
        <v>4.9363539999999999E-6</v>
      </c>
      <c r="AV28" s="376"/>
      <c r="AW28" s="376"/>
      <c r="AX28" s="376"/>
      <c r="AY28" s="377"/>
      <c r="AZ28" s="524"/>
      <c r="BA28" s="465"/>
    </row>
    <row r="29" spans="1:53" s="452" customFormat="1" ht="14.25" customHeight="1" x14ac:dyDescent="0.2">
      <c r="A29" s="479">
        <f t="shared" si="2"/>
        <v>15.057281351528999</v>
      </c>
      <c r="B29" s="479">
        <f t="shared" si="3"/>
        <v>7.0081240272019993</v>
      </c>
      <c r="C29" s="217" t="s">
        <v>564</v>
      </c>
      <c r="D29" s="293" t="s">
        <v>312</v>
      </c>
      <c r="E29" s="217" t="s">
        <v>1525</v>
      </c>
      <c r="F29" s="293" t="s">
        <v>312</v>
      </c>
      <c r="G29" s="214" t="s">
        <v>407</v>
      </c>
      <c r="H29" s="215">
        <v>33800</v>
      </c>
      <c r="I29" s="214" t="s">
        <v>408</v>
      </c>
      <c r="J29" s="215">
        <v>33800</v>
      </c>
      <c r="K29" s="214" t="s">
        <v>409</v>
      </c>
      <c r="L29" s="216">
        <v>13300</v>
      </c>
      <c r="M29" s="214" t="s">
        <v>410</v>
      </c>
      <c r="N29" s="216">
        <v>17600</v>
      </c>
      <c r="O29" s="214" t="s">
        <v>411</v>
      </c>
      <c r="P29" s="216">
        <v>3300</v>
      </c>
      <c r="Q29" s="215">
        <v>10600</v>
      </c>
      <c r="R29" s="215">
        <v>12400</v>
      </c>
      <c r="S29" s="215">
        <v>5400</v>
      </c>
      <c r="T29" s="215">
        <v>2800</v>
      </c>
      <c r="U29" s="215">
        <v>4900</v>
      </c>
      <c r="V29" s="477"/>
      <c r="W29" s="523" t="s">
        <v>564</v>
      </c>
      <c r="X29" s="261">
        <v>5</v>
      </c>
      <c r="Y29" s="261">
        <v>-20</v>
      </c>
      <c r="Z29" s="261">
        <v>30</v>
      </c>
      <c r="AA29" s="261">
        <v>55</v>
      </c>
      <c r="AB29" s="418">
        <v>38.935226525424</v>
      </c>
      <c r="AC29" s="418">
        <v>1.4217519960160001</v>
      </c>
      <c r="AD29" s="418">
        <v>-0.360223622538</v>
      </c>
      <c r="AE29" s="418">
        <v>1.962399351E-2</v>
      </c>
      <c r="AF29" s="418">
        <v>-1.3638516285000001E-2</v>
      </c>
      <c r="AG29" s="418">
        <v>1.7838250400000001E-4</v>
      </c>
      <c r="AH29" s="418">
        <v>9.9534376999999997E-5</v>
      </c>
      <c r="AI29" s="418">
        <v>-1.5903239799999999E-4</v>
      </c>
      <c r="AJ29" s="418">
        <v>1.4137943999999999E-5</v>
      </c>
      <c r="AK29" s="418">
        <v>-8.8871869999999997E-6</v>
      </c>
      <c r="AL29" s="418">
        <v>3.2175173290019998</v>
      </c>
      <c r="AM29" s="418">
        <v>3.8620973580000002E-2</v>
      </c>
      <c r="AN29" s="418">
        <v>5.8159881150000002E-2</v>
      </c>
      <c r="AO29" s="418">
        <v>7.6077530599999996E-4</v>
      </c>
      <c r="AP29" s="418">
        <v>-3.5751798499999998E-4</v>
      </c>
      <c r="AQ29" s="418">
        <v>-5.7650839E-5</v>
      </c>
      <c r="AR29" s="418">
        <v>3.3500760000000001E-6</v>
      </c>
      <c r="AS29" s="418">
        <v>-1.3066944000000001E-5</v>
      </c>
      <c r="AT29" s="418">
        <v>-6.1623969999999998E-6</v>
      </c>
      <c r="AU29" s="418">
        <v>1.5108552999999999E-5</v>
      </c>
      <c r="AV29" s="376"/>
      <c r="AW29" s="376"/>
      <c r="AX29" s="376"/>
      <c r="AY29" s="377"/>
      <c r="AZ29" s="524"/>
      <c r="BA29" s="465"/>
    </row>
    <row r="30" spans="1:53" s="452" customFormat="1" ht="14.25" customHeight="1" x14ac:dyDescent="0.2">
      <c r="A30" s="479">
        <f t="shared" si="2"/>
        <v>17.644508088364002</v>
      </c>
      <c r="B30" s="479">
        <f t="shared" si="3"/>
        <v>8.2061558342390004</v>
      </c>
      <c r="C30" s="433" t="s">
        <v>569</v>
      </c>
      <c r="D30" s="293" t="s">
        <v>312</v>
      </c>
      <c r="E30" s="433" t="s">
        <v>1526</v>
      </c>
      <c r="F30" s="293" t="s">
        <v>312</v>
      </c>
      <c r="G30" s="214" t="s">
        <v>407</v>
      </c>
      <c r="H30" s="215">
        <v>33800</v>
      </c>
      <c r="I30" s="214" t="s">
        <v>417</v>
      </c>
      <c r="J30" s="215">
        <v>51800</v>
      </c>
      <c r="K30" s="214" t="s">
        <v>409</v>
      </c>
      <c r="L30" s="216">
        <v>13300</v>
      </c>
      <c r="M30" s="214" t="s">
        <v>559</v>
      </c>
      <c r="N30" s="216">
        <v>21000</v>
      </c>
      <c r="O30" s="214" t="s">
        <v>411</v>
      </c>
      <c r="P30" s="216">
        <v>3300</v>
      </c>
      <c r="Q30" s="215">
        <v>10600</v>
      </c>
      <c r="R30" s="215">
        <v>12400</v>
      </c>
      <c r="S30" s="215">
        <v>5400</v>
      </c>
      <c r="T30" s="215">
        <v>2800</v>
      </c>
      <c r="U30" s="215">
        <v>4900</v>
      </c>
      <c r="V30" s="477"/>
      <c r="W30" s="525" t="s">
        <v>569</v>
      </c>
      <c r="X30" s="261">
        <v>5</v>
      </c>
      <c r="Y30" s="261">
        <v>-20</v>
      </c>
      <c r="Z30" s="261">
        <v>30</v>
      </c>
      <c r="AA30" s="261">
        <v>55</v>
      </c>
      <c r="AB30" s="418">
        <v>44.036466609013999</v>
      </c>
      <c r="AC30" s="418">
        <v>1.572539113325</v>
      </c>
      <c r="AD30" s="418">
        <v>-0.374683648235</v>
      </c>
      <c r="AE30" s="418">
        <v>2.1227235354E-2</v>
      </c>
      <c r="AF30" s="418">
        <v>-1.2720574234E-2</v>
      </c>
      <c r="AG30" s="418">
        <v>3.11807024E-4</v>
      </c>
      <c r="AH30" s="418">
        <v>8.7292841000000004E-5</v>
      </c>
      <c r="AI30" s="418">
        <v>-1.7204087000000001E-4</v>
      </c>
      <c r="AJ30" s="418">
        <v>-7.4717349999999999E-6</v>
      </c>
      <c r="AK30" s="418">
        <v>-1.7273199E-5</v>
      </c>
      <c r="AL30" s="418">
        <v>3.283642087254</v>
      </c>
      <c r="AM30" s="418">
        <v>-1.4371042424999999E-2</v>
      </c>
      <c r="AN30" s="418">
        <v>9.1442174293E-2</v>
      </c>
      <c r="AO30" s="418">
        <v>-1.0795218390000001E-3</v>
      </c>
      <c r="AP30" s="418">
        <v>1.670557708E-3</v>
      </c>
      <c r="AQ30" s="418">
        <v>-3.32709078E-4</v>
      </c>
      <c r="AR30" s="418">
        <v>-1.2226253E-5</v>
      </c>
      <c r="AS30" s="418">
        <v>1.8327972000000001E-5</v>
      </c>
      <c r="AT30" s="418">
        <v>-2.3879128E-5</v>
      </c>
      <c r="AU30" s="418">
        <v>1.7767792000000001E-5</v>
      </c>
      <c r="AV30" s="376"/>
      <c r="AW30" s="376"/>
      <c r="AX30" s="376"/>
      <c r="AY30" s="377"/>
      <c r="AZ30" s="524"/>
      <c r="BA30" s="465"/>
    </row>
    <row r="31" spans="1:53" s="452" customFormat="1" ht="14.25" customHeight="1" x14ac:dyDescent="0.2">
      <c r="A31" s="479">
        <f t="shared" si="2"/>
        <v>21.819684927066</v>
      </c>
      <c r="B31" s="479">
        <f t="shared" si="3"/>
        <v>10.427773825460001</v>
      </c>
      <c r="C31" s="433" t="s">
        <v>577</v>
      </c>
      <c r="D31" s="293" t="s">
        <v>312</v>
      </c>
      <c r="E31" s="433" t="s">
        <v>1527</v>
      </c>
      <c r="F31" s="293" t="s">
        <v>312</v>
      </c>
      <c r="G31" s="214" t="s">
        <v>571</v>
      </c>
      <c r="H31" s="215">
        <v>51800</v>
      </c>
      <c r="I31" s="214" t="s">
        <v>417</v>
      </c>
      <c r="J31" s="215">
        <v>51800</v>
      </c>
      <c r="K31" s="214" t="s">
        <v>572</v>
      </c>
      <c r="L31" s="216">
        <v>16100</v>
      </c>
      <c r="M31" s="214" t="s">
        <v>559</v>
      </c>
      <c r="N31" s="216">
        <v>21000</v>
      </c>
      <c r="O31" s="214" t="s">
        <v>573</v>
      </c>
      <c r="P31" s="216">
        <v>5800</v>
      </c>
      <c r="Q31" s="215">
        <v>10600</v>
      </c>
      <c r="R31" s="215">
        <v>12400</v>
      </c>
      <c r="S31" s="215">
        <v>5400</v>
      </c>
      <c r="T31" s="215">
        <v>2800</v>
      </c>
      <c r="U31" s="215">
        <v>4900</v>
      </c>
      <c r="V31" s="477"/>
      <c r="W31" s="525" t="s">
        <v>577</v>
      </c>
      <c r="X31" s="261">
        <v>5</v>
      </c>
      <c r="Y31" s="261">
        <v>-20</v>
      </c>
      <c r="Z31" s="261">
        <v>30</v>
      </c>
      <c r="AA31" s="261">
        <v>55</v>
      </c>
      <c r="AB31" s="418">
        <v>57.550608003911002</v>
      </c>
      <c r="AC31" s="418">
        <v>2.2237852810119998</v>
      </c>
      <c r="AD31" s="418">
        <v>-0.67999893613499995</v>
      </c>
      <c r="AE31" s="418">
        <v>3.5655245228000003E-2</v>
      </c>
      <c r="AF31" s="418">
        <v>-3.0070168915999999E-2</v>
      </c>
      <c r="AG31" s="418">
        <v>5.7371125940000002E-3</v>
      </c>
      <c r="AH31" s="418">
        <v>2.38571958E-4</v>
      </c>
      <c r="AI31" s="418">
        <v>-4.1594545699999999E-4</v>
      </c>
      <c r="AJ31" s="418">
        <v>1.6674761400000001E-4</v>
      </c>
      <c r="AK31" s="418">
        <v>-6.7170436000000002E-5</v>
      </c>
      <c r="AL31" s="418">
        <v>4.4504289171150004</v>
      </c>
      <c r="AM31" s="418">
        <v>9.0488981079999992E-3</v>
      </c>
      <c r="AN31" s="418">
        <v>9.3474904654999996E-2</v>
      </c>
      <c r="AO31" s="418">
        <v>-1.3363536039999999E-3</v>
      </c>
      <c r="AP31" s="418">
        <v>1.255582683E-3</v>
      </c>
      <c r="AQ31" s="418">
        <v>-8.7839917000000006E-5</v>
      </c>
      <c r="AR31" s="418">
        <v>-2.4168486999999999E-5</v>
      </c>
      <c r="AS31" s="418">
        <v>2.7344123000000001E-5</v>
      </c>
      <c r="AT31" s="418">
        <v>-2.5311755000000001E-5</v>
      </c>
      <c r="AU31" s="418">
        <v>2.2806107000000001E-5</v>
      </c>
      <c r="AV31" s="376"/>
      <c r="AW31" s="376"/>
      <c r="AX31" s="376"/>
      <c r="AY31" s="377"/>
      <c r="AZ31" s="524"/>
      <c r="BA31" s="465"/>
    </row>
    <row r="32" spans="1:53" s="452" customFormat="1" ht="14.25" customHeight="1" x14ac:dyDescent="0.2">
      <c r="A32" s="479">
        <f t="shared" si="2"/>
        <v>25.511990345325</v>
      </c>
      <c r="B32" s="479">
        <f t="shared" si="3"/>
        <v>12.666176442766</v>
      </c>
      <c r="C32" s="433" t="s">
        <v>581</v>
      </c>
      <c r="D32" s="293" t="s">
        <v>312</v>
      </c>
      <c r="E32" s="433" t="s">
        <v>1528</v>
      </c>
      <c r="F32" s="293" t="s">
        <v>312</v>
      </c>
      <c r="G32" s="214" t="s">
        <v>571</v>
      </c>
      <c r="H32" s="215">
        <v>51800</v>
      </c>
      <c r="I32" s="214" t="s">
        <v>417</v>
      </c>
      <c r="J32" s="215">
        <v>51800</v>
      </c>
      <c r="K32" s="214" t="s">
        <v>572</v>
      </c>
      <c r="L32" s="216">
        <v>16100</v>
      </c>
      <c r="M32" s="214" t="s">
        <v>419</v>
      </c>
      <c r="N32" s="216">
        <v>25200</v>
      </c>
      <c r="O32" s="214" t="s">
        <v>573</v>
      </c>
      <c r="P32" s="216">
        <v>5800</v>
      </c>
      <c r="Q32" s="215">
        <v>10600</v>
      </c>
      <c r="R32" s="215">
        <v>12400</v>
      </c>
      <c r="S32" s="215">
        <v>5400</v>
      </c>
      <c r="T32" s="215">
        <v>2800</v>
      </c>
      <c r="U32" s="215">
        <v>4900</v>
      </c>
      <c r="V32" s="477"/>
      <c r="W32" s="525" t="s">
        <v>581</v>
      </c>
      <c r="X32" s="261">
        <v>5</v>
      </c>
      <c r="Y32" s="261">
        <v>-20</v>
      </c>
      <c r="Z32" s="261">
        <v>30</v>
      </c>
      <c r="AA32" s="261">
        <v>55</v>
      </c>
      <c r="AB32" s="418">
        <v>65.168705346780001</v>
      </c>
      <c r="AC32" s="418">
        <v>2.3359081238349999</v>
      </c>
      <c r="AD32" s="418">
        <v>-0.54773120423900001</v>
      </c>
      <c r="AE32" s="418">
        <v>3.2841903802999999E-2</v>
      </c>
      <c r="AF32" s="418">
        <v>-2.1502930754000001E-2</v>
      </c>
      <c r="AG32" s="418">
        <v>3.3121176700000001E-4</v>
      </c>
      <c r="AH32" s="418">
        <v>1.97327377E-4</v>
      </c>
      <c r="AI32" s="418">
        <v>-2.7939071499999998E-4</v>
      </c>
      <c r="AJ32" s="418">
        <v>5.9981956000000002E-5</v>
      </c>
      <c r="AK32" s="418">
        <v>-2.8660876999999999E-5</v>
      </c>
      <c r="AL32" s="418">
        <v>5.3211922041959996</v>
      </c>
      <c r="AM32" s="418">
        <v>2.3900428476000001E-2</v>
      </c>
      <c r="AN32" s="418">
        <v>0.12837886217399999</v>
      </c>
      <c r="AO32" s="418">
        <v>-1.9467554000000001E-5</v>
      </c>
      <c r="AP32" s="418">
        <v>1.2466267809999999E-3</v>
      </c>
      <c r="AQ32" s="418">
        <v>-5.96796466E-4</v>
      </c>
      <c r="AR32" s="418">
        <v>2.24148E-7</v>
      </c>
      <c r="AS32" s="418">
        <v>8.6843900000000004E-6</v>
      </c>
      <c r="AT32" s="418">
        <v>-3.4303871000000003E-5</v>
      </c>
      <c r="AU32" s="418">
        <v>3.1219449999999998E-5</v>
      </c>
      <c r="AV32" s="376"/>
      <c r="AW32" s="376"/>
      <c r="AX32" s="376"/>
      <c r="AY32" s="377"/>
      <c r="AZ32" s="524"/>
      <c r="BA32" s="465"/>
    </row>
    <row r="33" spans="1:53" s="452" customFormat="1" ht="15.75" customHeight="1" x14ac:dyDescent="0.25">
      <c r="A33" s="1000" t="s">
        <v>1101</v>
      </c>
      <c r="B33" s="1000"/>
      <c r="C33" s="1000"/>
      <c r="D33" s="1000"/>
      <c r="E33" s="1000"/>
      <c r="F33" s="1000"/>
      <c r="G33" s="1000"/>
      <c r="H33" s="1000"/>
      <c r="I33" s="1000"/>
      <c r="J33" s="1000"/>
      <c r="K33" s="1000"/>
      <c r="L33" s="1000"/>
      <c r="M33" s="1000"/>
      <c r="N33" s="1000"/>
      <c r="O33" s="1000"/>
      <c r="P33" s="1000"/>
      <c r="Q33" s="1000"/>
      <c r="R33" s="1000"/>
      <c r="S33" s="1000"/>
      <c r="T33" s="1000"/>
      <c r="U33" s="1000"/>
      <c r="V33" s="477"/>
      <c r="W33" s="1014" t="s">
        <v>1101</v>
      </c>
      <c r="X33" s="1014"/>
      <c r="Y33" s="1014"/>
      <c r="Z33" s="1014"/>
      <c r="AA33" s="1014"/>
      <c r="AB33" s="1014"/>
      <c r="AC33" s="1014"/>
      <c r="AD33" s="1014"/>
      <c r="AE33" s="1014"/>
      <c r="AF33" s="1014"/>
      <c r="AG33" s="1014"/>
      <c r="AH33" s="1014"/>
      <c r="AI33" s="1014"/>
      <c r="AJ33" s="1014"/>
      <c r="AK33" s="1014"/>
      <c r="AL33" s="1014"/>
      <c r="AM33" s="1014"/>
      <c r="AN33" s="1014"/>
      <c r="AO33" s="1014"/>
      <c r="AP33" s="1014"/>
      <c r="AQ33" s="1014"/>
      <c r="AR33" s="1014"/>
      <c r="AS33" s="1014"/>
      <c r="AT33" s="1014"/>
      <c r="AU33" s="1014"/>
      <c r="AV33" s="1014"/>
      <c r="AW33" s="1014"/>
      <c r="AX33" s="1014"/>
      <c r="AY33" s="1014"/>
      <c r="AZ33" s="1014"/>
      <c r="BA33" s="465"/>
    </row>
    <row r="34" spans="1:53" s="452" customFormat="1" ht="14.25" customHeight="1" x14ac:dyDescent="0.2">
      <c r="A34" s="479">
        <f t="shared" ref="A34:A39" si="4">IF(AND($C$4&lt;=X34,$C$4&gt;=Y34,$F$4&gt;=Z34,$F$4&lt;=AA34),AB34+AC34*$C$4+AD34*$F$4+AE34*$C$4*$C$4+AF34*$C$4*$F$4+AG34*$F$4*$F$4+AH34*$C$4*$C$4*$C$4+AI34*$F$4*$C$4*$C$4+AJ34*$C$4*$F$4*$F$4+AK34*$F$4*$F$4*$F$4,0)</f>
        <v>4.9631832617250007</v>
      </c>
      <c r="B34" s="479">
        <f t="shared" ref="B34:B39" si="5">IF(AND($C$4&lt;=X34,$C$4&gt;=Y34,$F$4&gt;=Z34,$F$4&lt;=AA34),AL34+AM34*$C$4+AN34*$F$4+AO34*$C$4*$C$4+AP34*$C$4*$F$4+AQ34*$F$4*$F$4+AR34*$C$4*$C$4*$C$4+AS34*$F$4*$C$4*$C$4+AT34*$C$4*$F$4*$F$4+AU34*$F$4*$F$4*$F$4,0)</f>
        <v>2.2860791159090006</v>
      </c>
      <c r="C34" s="433" t="s">
        <v>623</v>
      </c>
      <c r="D34" s="293" t="s">
        <v>312</v>
      </c>
      <c r="E34" s="433" t="s">
        <v>1529</v>
      </c>
      <c r="F34" s="293" t="s">
        <v>312</v>
      </c>
      <c r="G34" s="214" t="s">
        <v>458</v>
      </c>
      <c r="H34" s="215">
        <v>33200</v>
      </c>
      <c r="I34" s="214" t="s">
        <v>459</v>
      </c>
      <c r="J34" s="215">
        <v>33200</v>
      </c>
      <c r="K34" s="214" t="s">
        <v>460</v>
      </c>
      <c r="L34" s="518">
        <v>12900</v>
      </c>
      <c r="M34" s="214" t="s">
        <v>531</v>
      </c>
      <c r="N34" s="216">
        <v>13000</v>
      </c>
      <c r="O34" s="214" t="s">
        <v>462</v>
      </c>
      <c r="P34" s="216">
        <v>2200</v>
      </c>
      <c r="Q34" s="215">
        <v>10600</v>
      </c>
      <c r="R34" s="215">
        <v>12400</v>
      </c>
      <c r="S34" s="215">
        <v>5400</v>
      </c>
      <c r="T34" s="215">
        <v>2800</v>
      </c>
      <c r="U34" s="215">
        <v>4900</v>
      </c>
      <c r="V34" s="477"/>
      <c r="W34" s="525" t="s">
        <v>623</v>
      </c>
      <c r="X34" s="261">
        <v>5</v>
      </c>
      <c r="Y34" s="261">
        <v>-20</v>
      </c>
      <c r="Z34" s="261">
        <v>30</v>
      </c>
      <c r="AA34" s="261">
        <v>55</v>
      </c>
      <c r="AB34" s="418">
        <v>14.629299925750001</v>
      </c>
      <c r="AC34" s="418">
        <v>0.425511770495</v>
      </c>
      <c r="AD34" s="418">
        <v>-0.29423409803</v>
      </c>
      <c r="AE34" s="418">
        <v>7.5466457790000002E-3</v>
      </c>
      <c r="AF34" s="418">
        <v>-2.3727353730000002E-3</v>
      </c>
      <c r="AG34" s="418">
        <v>4.8772688659999997E-3</v>
      </c>
      <c r="AH34" s="418">
        <v>2.0872076000000001E-5</v>
      </c>
      <c r="AI34" s="418">
        <v>-8.8562229999999999E-5</v>
      </c>
      <c r="AJ34" s="418">
        <v>-2.3264872000000002E-5</v>
      </c>
      <c r="AK34" s="418">
        <v>-4.3029257000000001E-5</v>
      </c>
      <c r="AL34" s="418">
        <v>0.94730231020400002</v>
      </c>
      <c r="AM34" s="418">
        <v>-1.2669610891999999E-2</v>
      </c>
      <c r="AN34" s="418">
        <v>1.5262018923E-2</v>
      </c>
      <c r="AO34" s="418">
        <v>-1.20593293E-4</v>
      </c>
      <c r="AP34" s="418">
        <v>4.4477318799999999E-4</v>
      </c>
      <c r="AQ34" s="418">
        <v>2.9135946099999999E-4</v>
      </c>
      <c r="AR34" s="418">
        <v>-7.4798899999999999E-7</v>
      </c>
      <c r="AS34" s="418">
        <v>-4.6573920000000003E-6</v>
      </c>
      <c r="AT34" s="418">
        <v>-1.7313630000000001E-6</v>
      </c>
      <c r="AU34" s="418">
        <v>1.4556310000000001E-6</v>
      </c>
      <c r="AV34" s="376"/>
      <c r="AW34" s="376"/>
      <c r="AX34" s="376"/>
      <c r="AY34" s="377"/>
      <c r="AZ34" s="524"/>
      <c r="BA34" s="465"/>
    </row>
    <row r="35" spans="1:53" s="452" customFormat="1" ht="14.25" customHeight="1" x14ac:dyDescent="0.2">
      <c r="A35" s="479">
        <f t="shared" si="4"/>
        <v>6.653829226727999</v>
      </c>
      <c r="B35" s="479">
        <f t="shared" si="5"/>
        <v>3.103854968357</v>
      </c>
      <c r="C35" s="433" t="s">
        <v>627</v>
      </c>
      <c r="D35" s="293" t="s">
        <v>312</v>
      </c>
      <c r="E35" s="433" t="s">
        <v>1530</v>
      </c>
      <c r="F35" s="293" t="s">
        <v>312</v>
      </c>
      <c r="G35" s="214" t="s">
        <v>458</v>
      </c>
      <c r="H35" s="215">
        <v>33200</v>
      </c>
      <c r="I35" s="214" t="s">
        <v>459</v>
      </c>
      <c r="J35" s="215">
        <v>33200</v>
      </c>
      <c r="K35" s="214" t="s">
        <v>460</v>
      </c>
      <c r="L35" s="518">
        <v>12900</v>
      </c>
      <c r="M35" s="214" t="s">
        <v>531</v>
      </c>
      <c r="N35" s="216">
        <v>13000</v>
      </c>
      <c r="O35" s="214" t="s">
        <v>462</v>
      </c>
      <c r="P35" s="216">
        <v>2200</v>
      </c>
      <c r="Q35" s="215">
        <v>10600</v>
      </c>
      <c r="R35" s="215">
        <v>12400</v>
      </c>
      <c r="S35" s="215">
        <v>5400</v>
      </c>
      <c r="T35" s="215">
        <v>2800</v>
      </c>
      <c r="U35" s="215">
        <v>4900</v>
      </c>
      <c r="V35" s="477"/>
      <c r="W35" s="525" t="s">
        <v>627</v>
      </c>
      <c r="X35" s="261">
        <v>5</v>
      </c>
      <c r="Y35" s="261">
        <v>-20</v>
      </c>
      <c r="Z35" s="261">
        <v>30</v>
      </c>
      <c r="AA35" s="261">
        <v>55</v>
      </c>
      <c r="AB35" s="418">
        <v>16.524189659883</v>
      </c>
      <c r="AC35" s="418">
        <v>0.57940810318400005</v>
      </c>
      <c r="AD35" s="418">
        <v>-0.117759051527</v>
      </c>
      <c r="AE35" s="418">
        <v>8.0037351249999996E-3</v>
      </c>
      <c r="AF35" s="418">
        <v>-3.6942245730000002E-3</v>
      </c>
      <c r="AG35" s="418">
        <v>-6.3641596300000004E-4</v>
      </c>
      <c r="AH35" s="418">
        <v>4.7590804999999999E-5</v>
      </c>
      <c r="AI35" s="418">
        <v>-4.5804336000000003E-5</v>
      </c>
      <c r="AJ35" s="418">
        <v>-1.9329162000000001E-5</v>
      </c>
      <c r="AK35" s="418">
        <v>-9.7513900000000001E-7</v>
      </c>
      <c r="AL35" s="418">
        <v>0.61872246869699998</v>
      </c>
      <c r="AM35" s="418">
        <v>1.1330513862E-2</v>
      </c>
      <c r="AN35" s="418">
        <v>9.2952381818999993E-2</v>
      </c>
      <c r="AO35" s="418">
        <v>1.2404131170000001E-3</v>
      </c>
      <c r="AP35" s="418">
        <v>-4.63468E-7</v>
      </c>
      <c r="AQ35" s="418">
        <v>-1.91408762E-3</v>
      </c>
      <c r="AR35" s="418">
        <v>2.0496442000000001E-5</v>
      </c>
      <c r="AS35" s="418">
        <v>-2.5526083999999999E-5</v>
      </c>
      <c r="AT35" s="418">
        <v>-2.168015E-6</v>
      </c>
      <c r="AU35" s="418">
        <v>2.4788142999999998E-5</v>
      </c>
      <c r="AV35" s="376"/>
      <c r="AW35" s="376"/>
      <c r="AX35" s="376"/>
      <c r="AY35" s="377"/>
      <c r="AZ35" s="524"/>
      <c r="BA35" s="465"/>
    </row>
    <row r="36" spans="1:53" s="452" customFormat="1" ht="14.25" customHeight="1" x14ac:dyDescent="0.2">
      <c r="A36" s="479">
        <f t="shared" si="4"/>
        <v>8.3636709543470005</v>
      </c>
      <c r="B36" s="479">
        <f t="shared" si="5"/>
        <v>3.8523167427019991</v>
      </c>
      <c r="C36" s="433" t="s">
        <v>633</v>
      </c>
      <c r="D36" s="293" t="s">
        <v>312</v>
      </c>
      <c r="E36" s="433" t="s">
        <v>1531</v>
      </c>
      <c r="F36" s="293" t="s">
        <v>312</v>
      </c>
      <c r="G36" s="214" t="s">
        <v>458</v>
      </c>
      <c r="H36" s="215">
        <v>33200</v>
      </c>
      <c r="I36" s="214" t="s">
        <v>459</v>
      </c>
      <c r="J36" s="215">
        <v>33200</v>
      </c>
      <c r="K36" s="214" t="s">
        <v>460</v>
      </c>
      <c r="L36" s="518">
        <v>12900</v>
      </c>
      <c r="M36" s="214" t="s">
        <v>531</v>
      </c>
      <c r="N36" s="216">
        <v>13000</v>
      </c>
      <c r="O36" s="214" t="s">
        <v>462</v>
      </c>
      <c r="P36" s="216">
        <v>2200</v>
      </c>
      <c r="Q36" s="215">
        <v>10600</v>
      </c>
      <c r="R36" s="215">
        <v>12400</v>
      </c>
      <c r="S36" s="215">
        <v>5400</v>
      </c>
      <c r="T36" s="215">
        <v>2800</v>
      </c>
      <c r="U36" s="215">
        <v>4900</v>
      </c>
      <c r="V36" s="477"/>
      <c r="W36" s="525" t="s">
        <v>633</v>
      </c>
      <c r="X36" s="261">
        <v>5</v>
      </c>
      <c r="Y36" s="261">
        <v>-20</v>
      </c>
      <c r="Z36" s="261">
        <v>30</v>
      </c>
      <c r="AA36" s="261">
        <v>55</v>
      </c>
      <c r="AB36" s="418">
        <v>20.927719462951998</v>
      </c>
      <c r="AC36" s="418">
        <v>0.69191843713000001</v>
      </c>
      <c r="AD36" s="418">
        <v>-0.19734739614899999</v>
      </c>
      <c r="AE36" s="418">
        <v>9.4385932630000006E-3</v>
      </c>
      <c r="AF36" s="418">
        <v>-3.7261977039999999E-3</v>
      </c>
      <c r="AG36" s="418">
        <v>7.3688367700000003E-4</v>
      </c>
      <c r="AH36" s="418">
        <v>4.2064299E-5</v>
      </c>
      <c r="AI36" s="418">
        <v>-6.0968277000000001E-5</v>
      </c>
      <c r="AJ36" s="418">
        <v>-3.2120418000000001E-5</v>
      </c>
      <c r="AK36" s="418">
        <v>-1.3290381E-5</v>
      </c>
      <c r="AL36" s="418">
        <v>1.9302405393219999</v>
      </c>
      <c r="AM36" s="418">
        <v>2.0244634700000001E-3</v>
      </c>
      <c r="AN36" s="418">
        <v>2.4685311194000002E-2</v>
      </c>
      <c r="AO36" s="418">
        <v>-3.0168031099999998E-4</v>
      </c>
      <c r="AP36" s="418">
        <v>3.5250834100000001E-4</v>
      </c>
      <c r="AQ36" s="418">
        <v>4.9119583099999998E-4</v>
      </c>
      <c r="AR36" s="418">
        <v>-4.1843419999999998E-6</v>
      </c>
      <c r="AS36" s="418">
        <v>-3.4564250000000001E-6</v>
      </c>
      <c r="AT36" s="418">
        <v>1.260368E-6</v>
      </c>
      <c r="AU36" s="418">
        <v>6.8586099999999995E-7</v>
      </c>
      <c r="AV36" s="376"/>
      <c r="AW36" s="376"/>
      <c r="AX36" s="376"/>
      <c r="AY36" s="377"/>
      <c r="AZ36" s="524"/>
      <c r="BA36" s="465"/>
    </row>
    <row r="37" spans="1:53" s="452" customFormat="1" ht="14.25" customHeight="1" x14ac:dyDescent="0.2">
      <c r="A37" s="479">
        <f t="shared" si="4"/>
        <v>10.003464936182002</v>
      </c>
      <c r="B37" s="479">
        <f t="shared" si="5"/>
        <v>4.5890170066270004</v>
      </c>
      <c r="C37" s="433" t="s">
        <v>639</v>
      </c>
      <c r="D37" s="293" t="s">
        <v>312</v>
      </c>
      <c r="E37" s="433" t="s">
        <v>1532</v>
      </c>
      <c r="F37" s="293" t="s">
        <v>312</v>
      </c>
      <c r="G37" s="214" t="s">
        <v>458</v>
      </c>
      <c r="H37" s="215">
        <v>33200</v>
      </c>
      <c r="I37" s="214" t="s">
        <v>459</v>
      </c>
      <c r="J37" s="215">
        <v>33200</v>
      </c>
      <c r="K37" s="214" t="s">
        <v>460</v>
      </c>
      <c r="L37" s="518">
        <v>12900</v>
      </c>
      <c r="M37" s="214" t="s">
        <v>410</v>
      </c>
      <c r="N37" s="216">
        <v>17600</v>
      </c>
      <c r="O37" s="214" t="s">
        <v>462</v>
      </c>
      <c r="P37" s="216">
        <v>2200</v>
      </c>
      <c r="Q37" s="215">
        <v>10600</v>
      </c>
      <c r="R37" s="215">
        <v>12400</v>
      </c>
      <c r="S37" s="215">
        <v>5400</v>
      </c>
      <c r="T37" s="215">
        <v>2800</v>
      </c>
      <c r="U37" s="215">
        <v>4900</v>
      </c>
      <c r="V37" s="477"/>
      <c r="W37" s="525" t="s">
        <v>639</v>
      </c>
      <c r="X37" s="261">
        <v>5</v>
      </c>
      <c r="Y37" s="261">
        <v>-20</v>
      </c>
      <c r="Z37" s="261">
        <v>30</v>
      </c>
      <c r="AA37" s="261">
        <v>55</v>
      </c>
      <c r="AB37" s="418">
        <v>24.480867076357001</v>
      </c>
      <c r="AC37" s="418">
        <v>0.86482528267699998</v>
      </c>
      <c r="AD37" s="418">
        <v>-0.16707133213399999</v>
      </c>
      <c r="AE37" s="418">
        <v>1.1501929931E-2</v>
      </c>
      <c r="AF37" s="418">
        <v>-5.6800928540000004E-3</v>
      </c>
      <c r="AG37" s="418">
        <v>-1.161272501E-3</v>
      </c>
      <c r="AH37" s="418">
        <v>5.4673214000000002E-5</v>
      </c>
      <c r="AI37" s="418">
        <v>-7.0751200999999997E-5</v>
      </c>
      <c r="AJ37" s="418">
        <v>-2.4892140000000001E-5</v>
      </c>
      <c r="AK37" s="418">
        <v>2.2319939999999998E-6</v>
      </c>
      <c r="AL37" s="418">
        <v>2.9962185000020001</v>
      </c>
      <c r="AM37" s="418">
        <v>6.9214357000000004E-2</v>
      </c>
      <c r="AN37" s="418">
        <v>6.2596012999999997E-3</v>
      </c>
      <c r="AO37" s="418">
        <v>1.0907309999999999E-3</v>
      </c>
      <c r="AP37" s="418">
        <v>-1.3391513999999999E-3</v>
      </c>
      <c r="AQ37" s="418">
        <v>7.3163988000000003E-4</v>
      </c>
      <c r="AR37" s="418">
        <v>5.550498E-6</v>
      </c>
      <c r="AS37" s="418">
        <v>-2.1829361000000001E-5</v>
      </c>
      <c r="AT37" s="418">
        <v>1.3691487E-5</v>
      </c>
      <c r="AU37" s="418">
        <v>2.0963869999999998E-6</v>
      </c>
      <c r="AV37" s="376"/>
      <c r="AW37" s="376"/>
      <c r="AX37" s="376"/>
      <c r="AY37" s="377"/>
      <c r="AZ37" s="524"/>
      <c r="BA37" s="465"/>
    </row>
    <row r="38" spans="1:53" s="452" customFormat="1" ht="14.25" customHeight="1" x14ac:dyDescent="0.2">
      <c r="A38" s="479">
        <f t="shared" si="4"/>
        <v>12.889168701214</v>
      </c>
      <c r="B38" s="479">
        <f t="shared" si="5"/>
        <v>5.8579167954960001</v>
      </c>
      <c r="C38" s="433" t="s">
        <v>644</v>
      </c>
      <c r="D38" s="293" t="s">
        <v>312</v>
      </c>
      <c r="E38" s="433" t="s">
        <v>1533</v>
      </c>
      <c r="F38" s="293" t="s">
        <v>312</v>
      </c>
      <c r="G38" s="214" t="s">
        <v>407</v>
      </c>
      <c r="H38" s="215">
        <v>33800</v>
      </c>
      <c r="I38" s="214" t="s">
        <v>459</v>
      </c>
      <c r="J38" s="215">
        <v>33200</v>
      </c>
      <c r="K38" s="214" t="s">
        <v>409</v>
      </c>
      <c r="L38" s="216">
        <v>13300</v>
      </c>
      <c r="M38" s="214" t="s">
        <v>410</v>
      </c>
      <c r="N38" s="216">
        <v>17600</v>
      </c>
      <c r="O38" s="214" t="s">
        <v>411</v>
      </c>
      <c r="P38" s="216">
        <v>3300</v>
      </c>
      <c r="Q38" s="215">
        <v>10600</v>
      </c>
      <c r="R38" s="215">
        <v>12400</v>
      </c>
      <c r="S38" s="215">
        <v>5400</v>
      </c>
      <c r="T38" s="215">
        <v>2800</v>
      </c>
      <c r="U38" s="215">
        <v>4900</v>
      </c>
      <c r="V38" s="477"/>
      <c r="W38" s="525" t="s">
        <v>644</v>
      </c>
      <c r="X38" s="261">
        <v>5</v>
      </c>
      <c r="Y38" s="261">
        <v>-20</v>
      </c>
      <c r="Z38" s="261">
        <v>30</v>
      </c>
      <c r="AA38" s="261">
        <v>55</v>
      </c>
      <c r="AB38" s="418">
        <v>32.236634286714001</v>
      </c>
      <c r="AC38" s="418">
        <v>1.066575931057</v>
      </c>
      <c r="AD38" s="418">
        <v>-0.30480937703900002</v>
      </c>
      <c r="AE38" s="418">
        <v>1.4558774882000001E-2</v>
      </c>
      <c r="AF38" s="418">
        <v>-5.7944535209999998E-3</v>
      </c>
      <c r="AG38" s="418">
        <v>1.1610747319999999E-3</v>
      </c>
      <c r="AH38" s="418">
        <v>6.4801875000000005E-5</v>
      </c>
      <c r="AI38" s="418">
        <v>-9.4589996000000003E-5</v>
      </c>
      <c r="AJ38" s="418">
        <v>-4.9046104000000002E-5</v>
      </c>
      <c r="AK38" s="418">
        <v>-2.0659193000000001E-5</v>
      </c>
      <c r="AL38" s="418">
        <v>2.935165846061</v>
      </c>
      <c r="AM38" s="418">
        <v>3.0784432759999999E-3</v>
      </c>
      <c r="AN38" s="418">
        <v>3.7537022411000001E-2</v>
      </c>
      <c r="AO38" s="418">
        <v>-4.58741658E-4</v>
      </c>
      <c r="AP38" s="418">
        <v>5.3603186699999997E-4</v>
      </c>
      <c r="AQ38" s="418">
        <v>7.4692309099999999E-4</v>
      </c>
      <c r="AR38" s="418">
        <v>-6.3628019999999999E-6</v>
      </c>
      <c r="AS38" s="418">
        <v>-5.2559150000000001E-6</v>
      </c>
      <c r="AT38" s="418">
        <v>1.9165440000000001E-6</v>
      </c>
      <c r="AU38" s="418">
        <v>1.0429349999999999E-6</v>
      </c>
      <c r="AV38" s="376"/>
      <c r="AW38" s="376"/>
      <c r="AX38" s="376"/>
      <c r="AY38" s="377"/>
      <c r="AZ38" s="524"/>
      <c r="BA38" s="465"/>
    </row>
    <row r="39" spans="1:53" s="452" customFormat="1" ht="14.25" customHeight="1" x14ac:dyDescent="0.2">
      <c r="A39" s="479">
        <f t="shared" si="4"/>
        <v>17.911736215270999</v>
      </c>
      <c r="B39" s="479">
        <f t="shared" si="5"/>
        <v>8.5851325103080001</v>
      </c>
      <c r="C39" s="217" t="s">
        <v>649</v>
      </c>
      <c r="D39" s="293" t="s">
        <v>312</v>
      </c>
      <c r="E39" s="217" t="s">
        <v>1534</v>
      </c>
      <c r="F39" s="293" t="s">
        <v>312</v>
      </c>
      <c r="G39" s="214" t="s">
        <v>407</v>
      </c>
      <c r="H39" s="215">
        <v>33800</v>
      </c>
      <c r="I39" s="214" t="s">
        <v>459</v>
      </c>
      <c r="J39" s="215">
        <v>33200</v>
      </c>
      <c r="K39" s="214" t="s">
        <v>409</v>
      </c>
      <c r="L39" s="216">
        <v>13300</v>
      </c>
      <c r="M39" s="214" t="s">
        <v>559</v>
      </c>
      <c r="N39" s="216">
        <v>21000</v>
      </c>
      <c r="O39" s="214" t="s">
        <v>411</v>
      </c>
      <c r="P39" s="216">
        <v>3300</v>
      </c>
      <c r="Q39" s="215">
        <v>10600</v>
      </c>
      <c r="R39" s="215">
        <v>12400</v>
      </c>
      <c r="S39" s="215">
        <v>5400</v>
      </c>
      <c r="T39" s="215">
        <v>2800</v>
      </c>
      <c r="U39" s="215">
        <v>4900</v>
      </c>
      <c r="V39" s="477"/>
      <c r="W39" s="523" t="s">
        <v>649</v>
      </c>
      <c r="X39" s="261">
        <v>5</v>
      </c>
      <c r="Y39" s="261">
        <v>-20</v>
      </c>
      <c r="Z39" s="261">
        <v>30</v>
      </c>
      <c r="AA39" s="261">
        <v>55</v>
      </c>
      <c r="AB39" s="418">
        <v>44.695096116136</v>
      </c>
      <c r="AC39" s="418">
        <v>1.5954469967630001</v>
      </c>
      <c r="AD39" s="418">
        <v>-0.37970583561799998</v>
      </c>
      <c r="AE39" s="418">
        <v>2.1513104224000001E-2</v>
      </c>
      <c r="AF39" s="418">
        <v>-1.2862576935E-2</v>
      </c>
      <c r="AG39" s="418">
        <v>2.9734505700000001E-4</v>
      </c>
      <c r="AH39" s="418">
        <v>8.8124629000000006E-5</v>
      </c>
      <c r="AI39" s="418">
        <v>-1.73736269E-4</v>
      </c>
      <c r="AJ39" s="418">
        <v>-8.2738959999999996E-6</v>
      </c>
      <c r="AK39" s="418">
        <v>-1.7353411999999998E-5</v>
      </c>
      <c r="AL39" s="418">
        <v>3.4352872459629999</v>
      </c>
      <c r="AM39" s="418">
        <v>-1.5034725915E-2</v>
      </c>
      <c r="AN39" s="418">
        <v>9.5665156766000001E-2</v>
      </c>
      <c r="AO39" s="418">
        <v>-1.1293763180000001E-3</v>
      </c>
      <c r="AP39" s="418">
        <v>1.7477074049999999E-3</v>
      </c>
      <c r="AQ39" s="418">
        <v>-3.4807424900000001E-4</v>
      </c>
      <c r="AR39" s="418">
        <v>-1.2790886E-5</v>
      </c>
      <c r="AS39" s="418">
        <v>1.9174395E-5</v>
      </c>
      <c r="AT39" s="418">
        <v>-2.4981914E-5</v>
      </c>
      <c r="AU39" s="418">
        <v>1.8588344E-5</v>
      </c>
      <c r="AV39" s="376"/>
      <c r="AW39" s="376"/>
      <c r="AX39" s="376"/>
      <c r="AY39" s="377"/>
      <c r="AZ39" s="526"/>
      <c r="BA39" s="465"/>
    </row>
    <row r="40" spans="1:53" s="452" customFormat="1" ht="14.25" customHeight="1" x14ac:dyDescent="0.25">
      <c r="A40" s="471"/>
      <c r="B40" s="471"/>
      <c r="C40" s="471"/>
      <c r="D40" s="471"/>
      <c r="E40" s="471"/>
      <c r="F40" s="471"/>
      <c r="G40" s="471"/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  <c r="T40" s="471"/>
      <c r="U40" s="471"/>
      <c r="V40" s="471"/>
      <c r="W40" s="471"/>
      <c r="X40" s="471"/>
      <c r="Y40" s="471"/>
      <c r="Z40" s="471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477"/>
    </row>
    <row r="41" spans="1:53" s="452" customFormat="1" ht="14.25" customHeight="1" x14ac:dyDescent="0.25">
      <c r="A41" s="447" t="s">
        <v>745</v>
      </c>
      <c r="B41" s="527"/>
      <c r="C41" s="445"/>
      <c r="D41" s="446"/>
      <c r="E41" s="447"/>
      <c r="F41" s="527"/>
      <c r="G41" s="445"/>
      <c r="H41" s="445"/>
      <c r="I41" s="446"/>
      <c r="J41" s="446"/>
      <c r="K41" s="447"/>
      <c r="L41" s="447"/>
      <c r="M41" s="527"/>
      <c r="N41" s="527"/>
      <c r="O41" s="527"/>
      <c r="P41" s="527"/>
      <c r="Q41" s="445"/>
      <c r="R41" s="445"/>
      <c r="S41" s="445"/>
      <c r="T41" s="446"/>
      <c r="U41" s="448"/>
      <c r="V41" s="448"/>
      <c r="W41" s="448"/>
      <c r="X41" s="448"/>
      <c r="Y41" s="448"/>
      <c r="Z41" s="448"/>
      <c r="AA41" s="448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477"/>
    </row>
    <row r="42" spans="1:53" s="452" customFormat="1" ht="14.25" customHeight="1" x14ac:dyDescent="0.25">
      <c r="A42" s="959" t="s">
        <v>426</v>
      </c>
      <c r="B42" s="959"/>
      <c r="C42" s="959"/>
      <c r="D42" s="959"/>
      <c r="E42" s="959"/>
      <c r="F42" s="959"/>
      <c r="G42" s="959"/>
      <c r="H42" s="959"/>
      <c r="I42" s="959"/>
      <c r="J42" s="959"/>
      <c r="K42" s="959"/>
      <c r="L42" s="959"/>
      <c r="M42" s="959"/>
      <c r="N42" s="959"/>
      <c r="O42" s="959"/>
      <c r="P42" s="959"/>
      <c r="Q42" s="959"/>
      <c r="R42" s="959"/>
      <c r="S42" s="959"/>
      <c r="T42" s="959"/>
      <c r="U42" s="959"/>
      <c r="V42" s="959"/>
      <c r="W42" s="959"/>
      <c r="X42" s="959"/>
      <c r="Y42" s="959"/>
      <c r="Z42" s="959"/>
      <c r="AA42" s="448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477"/>
    </row>
    <row r="43" spans="1:53" s="452" customFormat="1" ht="14.25" customHeight="1" x14ac:dyDescent="0.25">
      <c r="A43" s="1004" t="s">
        <v>427</v>
      </c>
      <c r="B43" s="1004"/>
      <c r="C43" s="1004"/>
      <c r="D43" s="449"/>
      <c r="E43" s="449"/>
      <c r="F43" s="449"/>
      <c r="G43" s="449"/>
      <c r="H43" s="449"/>
      <c r="I43" s="449"/>
      <c r="J43" s="449"/>
      <c r="K43" s="449"/>
      <c r="L43" s="449"/>
      <c r="M43" s="449"/>
      <c r="N43" s="449"/>
      <c r="O43" s="449"/>
      <c r="P43" s="449"/>
      <c r="Q43" s="449"/>
      <c r="R43" s="449"/>
      <c r="S43" s="449"/>
      <c r="T43" s="449"/>
      <c r="U43" s="448"/>
      <c r="V43" s="448"/>
      <c r="W43" s="448"/>
      <c r="X43" s="448"/>
      <c r="Y43" s="448"/>
      <c r="Z43" s="448"/>
      <c r="AA43" s="448"/>
      <c r="AB43" s="349"/>
      <c r="AC43" s="349"/>
      <c r="AD43" s="349"/>
      <c r="AE43" s="349"/>
      <c r="AF43" s="349"/>
      <c r="AG43" s="349"/>
      <c r="AH43" s="349"/>
      <c r="AI43" s="349"/>
      <c r="AJ43" s="349"/>
      <c r="AK43" s="349"/>
      <c r="AL43" s="349"/>
      <c r="AM43" s="477"/>
    </row>
    <row r="44" spans="1:53" s="452" customFormat="1" ht="13.5" customHeight="1" x14ac:dyDescent="0.25">
      <c r="A44" s="1005" t="s">
        <v>1535</v>
      </c>
      <c r="B44" s="1005"/>
      <c r="C44" s="1005"/>
      <c r="D44" s="1005"/>
      <c r="E44" s="1005"/>
      <c r="F44" s="1005"/>
      <c r="G44" s="1005"/>
      <c r="H44" s="1005"/>
      <c r="I44" s="1005"/>
      <c r="J44" s="1005"/>
      <c r="K44" s="1005"/>
      <c r="L44" s="1005"/>
      <c r="M44" s="1005"/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  <c r="Z44" s="1005"/>
      <c r="AA44" s="448"/>
    </row>
    <row r="45" spans="1:53" s="452" customFormat="1" ht="14.25" customHeight="1" x14ac:dyDescent="0.25">
      <c r="A45" s="1006" t="s">
        <v>1536</v>
      </c>
      <c r="B45" s="1006"/>
      <c r="C45" s="1006"/>
      <c r="D45" s="1006"/>
      <c r="E45" s="1006"/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1006"/>
      <c r="R45" s="1006"/>
      <c r="S45" s="1006"/>
      <c r="T45" s="1006"/>
      <c r="U45" s="1006"/>
      <c r="V45" s="1006"/>
      <c r="W45" s="1006"/>
      <c r="X45" s="1006"/>
      <c r="Y45" s="450"/>
      <c r="Z45" s="450"/>
      <c r="AA45" s="448"/>
    </row>
    <row r="46" spans="1:53" s="452" customFormat="1" ht="14.25" customHeight="1" x14ac:dyDescent="0.25">
      <c r="A46" s="1006" t="s">
        <v>1413</v>
      </c>
      <c r="B46" s="1006"/>
      <c r="C46" s="1006"/>
      <c r="D46" s="1006"/>
      <c r="E46" s="1006"/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1006"/>
      <c r="R46" s="450"/>
      <c r="S46" s="450"/>
      <c r="T46" s="450"/>
      <c r="U46" s="448"/>
      <c r="V46" s="448"/>
      <c r="W46" s="448"/>
      <c r="X46" s="448"/>
      <c r="Y46" s="448"/>
      <c r="Z46" s="448"/>
      <c r="AA46" s="448"/>
    </row>
    <row r="47" spans="1:53" s="452" customFormat="1" ht="14.25" customHeight="1" x14ac:dyDescent="0.25">
      <c r="A47" s="1006" t="s">
        <v>750</v>
      </c>
      <c r="B47" s="1006"/>
      <c r="C47" s="1006"/>
      <c r="D47" s="1006"/>
      <c r="E47" s="1006"/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006"/>
      <c r="R47" s="450"/>
      <c r="S47" s="450"/>
      <c r="T47" s="450"/>
      <c r="U47" s="448"/>
      <c r="V47" s="448"/>
      <c r="W47" s="448"/>
      <c r="X47" s="448"/>
      <c r="Y47" s="448"/>
      <c r="Z47" s="448"/>
      <c r="AA47" s="448"/>
    </row>
    <row r="48" spans="1:53" s="452" customFormat="1" ht="14.25" customHeight="1" x14ac:dyDescent="0.25">
      <c r="A48" s="1006" t="s">
        <v>431</v>
      </c>
      <c r="B48" s="1006"/>
      <c r="C48" s="1006"/>
      <c r="D48" s="1006"/>
      <c r="E48" s="1006"/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1006"/>
      <c r="R48" s="450"/>
      <c r="S48" s="450"/>
      <c r="T48" s="450"/>
      <c r="U48" s="448"/>
      <c r="V48" s="448"/>
      <c r="W48" s="448"/>
      <c r="X48" s="448"/>
      <c r="Y48" s="448"/>
      <c r="Z48" s="448"/>
      <c r="AA48" s="448"/>
    </row>
    <row r="49" spans="1:27" s="452" customFormat="1" ht="14.25" customHeight="1" x14ac:dyDescent="0.25">
      <c r="A49" s="1006" t="s">
        <v>432</v>
      </c>
      <c r="B49" s="1006"/>
      <c r="C49" s="1006"/>
      <c r="D49" s="1006"/>
      <c r="E49" s="1006"/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006"/>
      <c r="R49" s="450"/>
      <c r="S49" s="450"/>
      <c r="T49" s="450"/>
      <c r="U49" s="448"/>
      <c r="V49" s="448"/>
      <c r="W49" s="448"/>
      <c r="X49" s="448"/>
      <c r="Y49" s="448"/>
      <c r="Z49" s="448"/>
      <c r="AA49" s="448"/>
    </row>
    <row r="50" spans="1:27" s="452" customFormat="1" ht="14.25" customHeight="1" x14ac:dyDescent="0.25">
      <c r="A50" s="1006" t="s">
        <v>751</v>
      </c>
      <c r="B50" s="1006"/>
      <c r="C50" s="1006"/>
      <c r="D50" s="1006"/>
      <c r="E50" s="1006"/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006"/>
      <c r="R50" s="450"/>
      <c r="S50" s="450"/>
      <c r="T50" s="450"/>
      <c r="U50" s="448"/>
      <c r="V50" s="448"/>
      <c r="W50" s="448"/>
      <c r="X50" s="448"/>
      <c r="Y50" s="448"/>
      <c r="Z50" s="448"/>
      <c r="AA50" s="448"/>
    </row>
    <row r="51" spans="1:27" s="452" customFormat="1" ht="14.25" customHeight="1" x14ac:dyDescent="0.25">
      <c r="A51" s="1006" t="s">
        <v>1414</v>
      </c>
      <c r="B51" s="1006"/>
      <c r="C51" s="1006"/>
      <c r="D51" s="1006"/>
      <c r="E51" s="1006"/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006"/>
      <c r="R51" s="450"/>
      <c r="S51" s="450"/>
      <c r="T51" s="450"/>
      <c r="U51" s="448"/>
      <c r="V51" s="448"/>
      <c r="W51" s="448"/>
      <c r="X51" s="448"/>
      <c r="Y51" s="448"/>
      <c r="Z51" s="448"/>
      <c r="AA51" s="448"/>
    </row>
    <row r="52" spans="1:27" s="452" customFormat="1" ht="15.75" customHeight="1" x14ac:dyDescent="0.25">
      <c r="A52" s="1006" t="s">
        <v>1457</v>
      </c>
      <c r="B52" s="1006"/>
      <c r="C52" s="1006"/>
      <c r="D52" s="1006"/>
      <c r="E52" s="1006"/>
      <c r="F52" s="1006"/>
      <c r="G52" s="1006"/>
      <c r="H52" s="1006"/>
      <c r="I52" s="1006"/>
      <c r="J52" s="1006"/>
      <c r="K52" s="1006"/>
      <c r="L52" s="1006"/>
      <c r="M52" s="1006"/>
      <c r="N52" s="1006"/>
      <c r="O52" s="1006"/>
      <c r="P52" s="1006"/>
      <c r="Q52" s="1006"/>
      <c r="R52" s="1006"/>
      <c r="S52" s="1006"/>
      <c r="T52" s="1006"/>
      <c r="U52" s="1006"/>
      <c r="V52" s="1006"/>
      <c r="W52" s="1006"/>
      <c r="X52" s="1006"/>
      <c r="Y52" s="1006"/>
      <c r="Z52" s="1006"/>
      <c r="AA52" s="1006"/>
    </row>
    <row r="53" spans="1:27" s="452" customFormat="1" ht="15.75" customHeight="1" x14ac:dyDescent="0.25">
      <c r="A53" s="962" t="s">
        <v>754</v>
      </c>
      <c r="B53" s="962"/>
      <c r="C53" s="962"/>
      <c r="D53" s="962"/>
      <c r="E53" s="962"/>
      <c r="F53" s="962"/>
      <c r="G53" s="962"/>
      <c r="H53" s="962"/>
      <c r="I53" s="962"/>
      <c r="J53" s="962"/>
      <c r="K53" s="962"/>
      <c r="L53" s="962"/>
      <c r="M53" s="962"/>
      <c r="N53" s="962"/>
      <c r="O53" s="962"/>
      <c r="P53" s="962"/>
      <c r="Q53" s="962"/>
      <c r="R53" s="450"/>
      <c r="S53" s="450"/>
      <c r="T53" s="450"/>
      <c r="U53" s="450"/>
      <c r="V53" s="450"/>
      <c r="W53" s="450"/>
      <c r="X53" s="450"/>
      <c r="Y53" s="450"/>
      <c r="Z53" s="450"/>
      <c r="AA53" s="450"/>
    </row>
    <row r="54" spans="1:27" s="452" customFormat="1" ht="14.25" customHeight="1" x14ac:dyDescent="0.25">
      <c r="A54" s="1006" t="s">
        <v>436</v>
      </c>
      <c r="B54" s="1006"/>
      <c r="C54" s="1006"/>
      <c r="D54" s="1006"/>
      <c r="E54" s="1006"/>
      <c r="F54" s="1006"/>
      <c r="G54" s="1006"/>
      <c r="H54" s="1006"/>
      <c r="I54" s="1006"/>
      <c r="J54" s="1006"/>
      <c r="K54" s="1006"/>
      <c r="L54" s="1006"/>
      <c r="M54" s="1006"/>
      <c r="N54" s="1006"/>
      <c r="O54" s="1006"/>
      <c r="P54" s="1006"/>
      <c r="Q54" s="1006"/>
      <c r="R54" s="450"/>
      <c r="S54" s="450"/>
      <c r="T54" s="450"/>
      <c r="U54" s="448"/>
      <c r="V54" s="448"/>
      <c r="W54" s="448"/>
      <c r="X54" s="448"/>
      <c r="Y54" s="448"/>
      <c r="Z54" s="448"/>
      <c r="AA54" s="448"/>
    </row>
    <row r="55" spans="1:27" s="452" customFormat="1" ht="14.25" customHeight="1" x14ac:dyDescent="0.25">
      <c r="A55" s="451" t="s">
        <v>755</v>
      </c>
      <c r="B55" s="527"/>
      <c r="C55" s="445"/>
      <c r="D55" s="446"/>
      <c r="E55" s="447"/>
      <c r="F55" s="527"/>
      <c r="G55" s="445"/>
      <c r="H55" s="445"/>
      <c r="I55" s="446"/>
      <c r="J55" s="446"/>
      <c r="K55" s="447"/>
      <c r="L55" s="447"/>
      <c r="M55" s="527"/>
      <c r="N55" s="527"/>
      <c r="O55" s="527"/>
      <c r="P55" s="527"/>
      <c r="Q55" s="445"/>
      <c r="R55" s="445"/>
      <c r="S55" s="445"/>
      <c r="T55" s="446"/>
      <c r="U55" s="448"/>
      <c r="V55" s="448"/>
      <c r="W55" s="448"/>
      <c r="X55" s="448"/>
      <c r="Y55" s="448"/>
      <c r="Z55" s="448"/>
      <c r="AA55" s="448"/>
    </row>
    <row r="56" spans="1:27" s="452" customFormat="1" ht="14.25" customHeight="1" x14ac:dyDescent="0.25">
      <c r="A56" s="447" t="s">
        <v>1248</v>
      </c>
      <c r="B56" s="445"/>
      <c r="C56" s="445"/>
      <c r="D56" s="446"/>
      <c r="E56" s="447"/>
      <c r="F56" s="445"/>
      <c r="G56" s="445"/>
      <c r="H56" s="445"/>
      <c r="I56" s="446"/>
      <c r="J56" s="446"/>
      <c r="K56" s="447"/>
      <c r="L56" s="447"/>
      <c r="M56" s="527"/>
      <c r="N56" s="527"/>
      <c r="O56" s="527"/>
      <c r="P56" s="527"/>
      <c r="Q56" s="445"/>
      <c r="R56" s="445"/>
      <c r="S56" s="445"/>
      <c r="T56" s="446"/>
      <c r="U56" s="448"/>
      <c r="V56" s="448"/>
      <c r="W56" s="448"/>
      <c r="X56" s="448"/>
      <c r="Y56" s="448"/>
      <c r="Z56" s="448"/>
      <c r="AA56" s="448"/>
    </row>
    <row r="57" spans="1:27" s="452" customFormat="1" ht="14.25" customHeight="1" x14ac:dyDescent="0.25">
      <c r="A57" s="447" t="s">
        <v>1249</v>
      </c>
      <c r="B57" s="445"/>
      <c r="C57" s="445"/>
      <c r="D57" s="446"/>
      <c r="E57" s="447"/>
      <c r="F57" s="445"/>
      <c r="G57" s="445"/>
      <c r="H57" s="445"/>
      <c r="I57" s="446"/>
      <c r="J57" s="446"/>
      <c r="K57" s="447"/>
      <c r="L57" s="447"/>
      <c r="M57" s="527"/>
      <c r="N57" s="527"/>
      <c r="O57" s="527"/>
      <c r="P57" s="527"/>
      <c r="Q57" s="445"/>
      <c r="R57" s="445"/>
      <c r="S57" s="445"/>
      <c r="T57" s="446"/>
      <c r="U57" s="448"/>
      <c r="V57" s="448"/>
      <c r="W57" s="448"/>
      <c r="X57" s="448"/>
      <c r="Y57" s="448"/>
      <c r="Z57" s="448"/>
      <c r="AA57" s="448"/>
    </row>
    <row r="58" spans="1:27" s="452" customFormat="1" ht="14.25" customHeight="1" x14ac:dyDescent="0.25">
      <c r="A58" s="447" t="s">
        <v>440</v>
      </c>
      <c r="B58" s="445"/>
      <c r="C58" s="445"/>
      <c r="D58" s="446"/>
      <c r="E58" s="447"/>
      <c r="F58" s="445"/>
      <c r="G58" s="445"/>
      <c r="H58" s="445"/>
      <c r="I58" s="446"/>
      <c r="J58" s="446"/>
      <c r="K58" s="447"/>
      <c r="L58" s="447"/>
      <c r="M58" s="527"/>
      <c r="N58" s="527"/>
      <c r="O58" s="527"/>
      <c r="P58" s="527"/>
      <c r="Q58" s="445"/>
      <c r="R58" s="445"/>
      <c r="S58" s="445"/>
      <c r="T58" s="446"/>
      <c r="U58" s="448"/>
      <c r="V58" s="448"/>
      <c r="W58" s="448"/>
      <c r="X58" s="448"/>
      <c r="Y58" s="448"/>
      <c r="Z58" s="448"/>
      <c r="AA58" s="448"/>
    </row>
    <row r="59" spans="1:27" s="452" customFormat="1" ht="14.25" customHeight="1" x14ac:dyDescent="0.25">
      <c r="A59" s="447" t="s">
        <v>441</v>
      </c>
      <c r="B59" s="445"/>
      <c r="C59" s="445"/>
      <c r="D59" s="446"/>
      <c r="E59" s="447"/>
      <c r="F59" s="445"/>
      <c r="G59" s="445"/>
      <c r="H59" s="445"/>
      <c r="I59" s="446"/>
      <c r="J59" s="446"/>
      <c r="K59" s="447"/>
      <c r="L59" s="447"/>
      <c r="M59" s="527"/>
      <c r="N59" s="527"/>
      <c r="O59" s="527"/>
      <c r="P59" s="527"/>
      <c r="Q59" s="445"/>
      <c r="R59" s="445"/>
      <c r="S59" s="445"/>
      <c r="T59" s="446"/>
      <c r="U59" s="448"/>
      <c r="V59" s="448"/>
      <c r="W59" s="448"/>
      <c r="X59" s="448"/>
      <c r="Y59" s="448"/>
      <c r="Z59" s="448"/>
      <c r="AA59" s="448"/>
    </row>
    <row r="60" spans="1:27" s="452" customFormat="1" ht="14.25" customHeight="1" x14ac:dyDescent="0.25">
      <c r="A60" s="1007" t="s">
        <v>758</v>
      </c>
      <c r="B60" s="1007"/>
      <c r="C60" s="1007"/>
      <c r="D60" s="1007"/>
      <c r="E60" s="1007"/>
      <c r="F60" s="1007"/>
      <c r="G60" s="1007"/>
      <c r="H60" s="1007"/>
      <c r="I60" s="1007"/>
      <c r="J60" s="453"/>
      <c r="K60" s="447"/>
      <c r="L60" s="447"/>
      <c r="M60" s="527"/>
      <c r="N60" s="527"/>
      <c r="O60" s="527"/>
      <c r="P60" s="527"/>
      <c r="Q60" s="445"/>
      <c r="R60" s="445"/>
      <c r="S60" s="445"/>
      <c r="T60" s="446"/>
      <c r="U60" s="448"/>
      <c r="V60" s="448"/>
      <c r="W60" s="448"/>
      <c r="X60" s="448"/>
      <c r="Y60" s="448"/>
      <c r="Z60" s="448"/>
      <c r="AA60" s="448"/>
    </row>
    <row r="61" spans="1:27" s="452" customFormat="1" ht="14.25" customHeight="1" x14ac:dyDescent="0.25">
      <c r="A61" s="447" t="s">
        <v>443</v>
      </c>
      <c r="B61" s="445"/>
      <c r="C61" s="445"/>
      <c r="D61" s="446"/>
      <c r="E61" s="447"/>
      <c r="F61" s="445"/>
      <c r="G61" s="445"/>
      <c r="H61" s="445"/>
      <c r="I61" s="446"/>
      <c r="J61" s="446"/>
      <c r="K61" s="447"/>
      <c r="L61" s="447"/>
      <c r="M61" s="527"/>
      <c r="N61" s="527"/>
      <c r="O61" s="527"/>
      <c r="P61" s="527"/>
      <c r="Q61" s="445"/>
      <c r="R61" s="445"/>
      <c r="S61" s="445"/>
      <c r="T61" s="446"/>
      <c r="U61" s="448"/>
      <c r="V61" s="448"/>
      <c r="W61" s="448"/>
      <c r="X61" s="448"/>
      <c r="Y61" s="448"/>
      <c r="Z61" s="448"/>
      <c r="AA61" s="448"/>
    </row>
    <row r="62" spans="1:27" s="452" customFormat="1" ht="14.25" customHeight="1" x14ac:dyDescent="0.25">
      <c r="A62" s="447" t="s">
        <v>1416</v>
      </c>
      <c r="B62" s="445"/>
      <c r="C62" s="445"/>
      <c r="D62" s="446"/>
      <c r="E62" s="447"/>
      <c r="F62" s="445"/>
      <c r="G62" s="445"/>
      <c r="H62" s="445"/>
      <c r="I62" s="446"/>
      <c r="J62" s="446"/>
      <c r="K62" s="447"/>
      <c r="L62" s="447"/>
      <c r="M62" s="527"/>
      <c r="N62" s="527"/>
      <c r="O62" s="527"/>
      <c r="P62" s="527"/>
      <c r="Q62" s="445"/>
      <c r="R62" s="445"/>
      <c r="S62" s="445"/>
      <c r="T62" s="446"/>
      <c r="U62" s="448"/>
      <c r="V62" s="448"/>
      <c r="W62" s="448"/>
      <c r="X62" s="448"/>
      <c r="Y62" s="448"/>
      <c r="Z62" s="448"/>
      <c r="AA62" s="448"/>
    </row>
    <row r="63" spans="1:27" s="452" customFormat="1" ht="14.25" customHeight="1" x14ac:dyDescent="0.25">
      <c r="A63" s="447" t="s">
        <v>1417</v>
      </c>
      <c r="B63" s="445"/>
      <c r="C63" s="445"/>
      <c r="D63" s="446"/>
      <c r="E63" s="447"/>
      <c r="F63" s="445"/>
      <c r="G63" s="445"/>
      <c r="H63" s="445"/>
      <c r="I63" s="446"/>
      <c r="J63" s="446"/>
      <c r="K63" s="447"/>
      <c r="L63" s="447"/>
      <c r="M63" s="527"/>
      <c r="N63" s="527"/>
      <c r="O63" s="527"/>
      <c r="P63" s="527"/>
      <c r="Q63" s="445"/>
      <c r="R63" s="445"/>
      <c r="S63" s="445"/>
      <c r="T63" s="446"/>
      <c r="U63" s="448"/>
      <c r="V63" s="448"/>
      <c r="W63" s="448"/>
      <c r="X63" s="448"/>
      <c r="Y63" s="448"/>
      <c r="Z63" s="448"/>
      <c r="AA63" s="448"/>
    </row>
    <row r="64" spans="1:27" s="452" customFormat="1" ht="14.25" customHeight="1" x14ac:dyDescent="0.25">
      <c r="A64" s="447" t="s">
        <v>445</v>
      </c>
      <c r="B64" s="447"/>
      <c r="C64" s="447"/>
      <c r="D64" s="447"/>
      <c r="E64" s="447"/>
      <c r="F64" s="447"/>
      <c r="G64" s="447"/>
      <c r="H64" s="447"/>
      <c r="I64" s="447"/>
      <c r="J64" s="447"/>
      <c r="K64" s="447"/>
      <c r="L64" s="447"/>
      <c r="M64" s="447"/>
      <c r="N64" s="447"/>
      <c r="O64" s="447"/>
      <c r="P64" s="447"/>
      <c r="Q64" s="447"/>
      <c r="R64" s="447"/>
      <c r="S64" s="447"/>
      <c r="T64" s="447"/>
      <c r="U64" s="448"/>
      <c r="V64" s="448"/>
      <c r="W64" s="448"/>
      <c r="X64" s="448"/>
      <c r="Y64" s="448"/>
      <c r="Z64" s="448"/>
      <c r="AA64" s="448"/>
    </row>
    <row r="65" spans="1:27" s="452" customFormat="1" ht="14.25" customHeight="1" x14ac:dyDescent="0.25">
      <c r="A65" s="447" t="s">
        <v>446</v>
      </c>
      <c r="B65" s="447"/>
      <c r="C65" s="447"/>
      <c r="D65" s="447"/>
      <c r="E65" s="447"/>
      <c r="F65" s="447"/>
      <c r="G65" s="447"/>
      <c r="H65" s="447"/>
      <c r="I65" s="447"/>
      <c r="J65" s="447"/>
      <c r="K65" s="447"/>
      <c r="L65" s="447"/>
      <c r="M65" s="447"/>
      <c r="N65" s="447"/>
      <c r="O65" s="447"/>
      <c r="P65" s="447"/>
      <c r="Q65" s="447"/>
      <c r="R65" s="447"/>
      <c r="S65" s="447"/>
      <c r="T65" s="447"/>
      <c r="U65" s="448"/>
      <c r="V65" s="448"/>
      <c r="W65" s="448"/>
      <c r="X65" s="448"/>
      <c r="Y65" s="448"/>
      <c r="Z65" s="448"/>
      <c r="AA65" s="448"/>
    </row>
    <row r="66" spans="1:27" s="428" customFormat="1" x14ac:dyDescent="0.25">
      <c r="A66" s="451" t="s">
        <v>760</v>
      </c>
      <c r="B66" s="447"/>
      <c r="C66" s="447"/>
      <c r="D66" s="447"/>
      <c r="E66" s="447"/>
      <c r="F66" s="447"/>
      <c r="G66" s="447"/>
      <c r="H66" s="447"/>
      <c r="I66" s="447"/>
      <c r="J66" s="447"/>
      <c r="K66" s="447"/>
      <c r="L66" s="447"/>
      <c r="M66" s="447"/>
      <c r="N66" s="447"/>
      <c r="O66" s="447"/>
      <c r="P66" s="447"/>
      <c r="Q66" s="447"/>
      <c r="R66" s="447"/>
      <c r="S66" s="447"/>
      <c r="T66" s="447"/>
      <c r="U66" s="448"/>
      <c r="V66" s="448"/>
      <c r="W66" s="448"/>
      <c r="X66" s="448"/>
      <c r="Y66" s="448"/>
      <c r="Z66" s="448"/>
      <c r="AA66" s="448"/>
    </row>
    <row r="67" spans="1:27" s="428" customFormat="1" x14ac:dyDescent="0.25">
      <c r="A67" s="188" t="s">
        <v>1419</v>
      </c>
      <c r="B67" s="447"/>
      <c r="C67" s="457"/>
      <c r="D67" s="447"/>
      <c r="E67" s="447"/>
      <c r="F67" s="447"/>
      <c r="G67" s="447"/>
      <c r="H67" s="447"/>
      <c r="I67" s="447"/>
      <c r="J67" s="447"/>
      <c r="K67" s="447"/>
      <c r="L67" s="447"/>
      <c r="M67" s="447"/>
      <c r="N67" s="447"/>
      <c r="O67" s="447"/>
      <c r="P67" s="447"/>
      <c r="Q67" s="447"/>
      <c r="R67" s="447"/>
      <c r="S67" s="447"/>
      <c r="T67" s="447"/>
      <c r="U67" s="448"/>
      <c r="V67" s="448"/>
      <c r="W67" s="448"/>
      <c r="X67" s="448"/>
      <c r="Y67" s="448"/>
      <c r="Z67" s="448"/>
      <c r="AA67" s="448"/>
    </row>
    <row r="68" spans="1:27" s="428" customFormat="1" x14ac:dyDescent="0.25">
      <c r="A68" s="188" t="s">
        <v>762</v>
      </c>
      <c r="B68" s="447"/>
      <c r="C68" s="447"/>
      <c r="D68" s="447"/>
      <c r="E68" s="447"/>
      <c r="F68" s="447"/>
      <c r="G68" s="447"/>
      <c r="H68" s="447"/>
      <c r="I68" s="447"/>
      <c r="J68" s="447"/>
      <c r="K68" s="447"/>
      <c r="L68" s="447"/>
      <c r="M68" s="447"/>
      <c r="N68" s="447"/>
      <c r="O68" s="447"/>
      <c r="P68" s="447"/>
      <c r="Q68" s="447"/>
      <c r="R68" s="447"/>
      <c r="S68" s="447"/>
      <c r="T68" s="447"/>
      <c r="U68" s="448"/>
      <c r="V68" s="448"/>
      <c r="W68" s="448"/>
      <c r="X68" s="448"/>
      <c r="Y68" s="448"/>
      <c r="Z68" s="448"/>
      <c r="AA68" s="448"/>
    </row>
    <row r="69" spans="1:27" s="428" customFormat="1" x14ac:dyDescent="0.25">
      <c r="A69" s="188" t="s">
        <v>968</v>
      </c>
      <c r="B69" s="447"/>
      <c r="C69" s="447"/>
      <c r="D69" s="447"/>
      <c r="E69" s="447"/>
      <c r="F69" s="447"/>
      <c r="G69" s="447"/>
      <c r="H69" s="447"/>
      <c r="I69" s="447"/>
      <c r="J69" s="447"/>
      <c r="K69" s="447"/>
      <c r="L69" s="447"/>
      <c r="M69" s="447"/>
      <c r="N69" s="447"/>
      <c r="O69" s="447"/>
      <c r="P69" s="447"/>
      <c r="Q69" s="447"/>
      <c r="R69" s="447"/>
      <c r="S69" s="447"/>
      <c r="T69" s="447"/>
      <c r="U69" s="448"/>
      <c r="V69" s="448"/>
      <c r="W69" s="448"/>
      <c r="X69" s="448"/>
      <c r="Y69" s="448"/>
      <c r="Z69" s="448"/>
      <c r="AA69" s="448"/>
    </row>
    <row r="70" spans="1:27" s="428" customFormat="1" x14ac:dyDescent="0.25">
      <c r="A70" s="188" t="s">
        <v>765</v>
      </c>
      <c r="B70" s="447"/>
      <c r="C70" s="447"/>
      <c r="D70" s="447"/>
      <c r="E70" s="447"/>
      <c r="F70" s="447"/>
      <c r="G70" s="447"/>
      <c r="H70" s="447"/>
      <c r="I70" s="447"/>
      <c r="J70" s="447"/>
      <c r="K70" s="447"/>
      <c r="L70" s="447"/>
      <c r="M70" s="447"/>
      <c r="N70" s="447"/>
      <c r="O70" s="447"/>
      <c r="P70" s="447"/>
      <c r="Q70" s="447"/>
      <c r="R70" s="447"/>
      <c r="S70" s="447"/>
      <c r="T70" s="447"/>
      <c r="U70" s="448"/>
      <c r="V70" s="448"/>
      <c r="W70" s="448"/>
      <c r="X70" s="448"/>
      <c r="Y70" s="448"/>
      <c r="Z70" s="448"/>
      <c r="AA70" s="448"/>
    </row>
    <row r="71" spans="1:27" s="428" customFormat="1" x14ac:dyDescent="0.25">
      <c r="A71" s="188" t="s">
        <v>766</v>
      </c>
      <c r="B71" s="447"/>
      <c r="C71" s="447"/>
      <c r="D71" s="447"/>
      <c r="E71" s="447"/>
      <c r="F71" s="447"/>
      <c r="G71" s="447"/>
      <c r="H71" s="447"/>
      <c r="I71" s="447"/>
      <c r="J71" s="447"/>
      <c r="K71" s="447"/>
      <c r="L71" s="447"/>
      <c r="M71" s="447"/>
      <c r="N71" s="447"/>
      <c r="O71" s="447"/>
      <c r="P71" s="447"/>
      <c r="Q71" s="447"/>
      <c r="R71" s="447"/>
      <c r="S71" s="447"/>
      <c r="T71" s="447"/>
      <c r="U71" s="448"/>
      <c r="V71" s="448"/>
      <c r="W71" s="448"/>
      <c r="X71" s="448"/>
      <c r="Y71" s="448"/>
      <c r="Z71" s="448"/>
      <c r="AA71" s="448"/>
    </row>
    <row r="72" spans="1:27" s="428" customFormat="1" x14ac:dyDescent="0.25">
      <c r="A72" s="448" t="s">
        <v>763</v>
      </c>
      <c r="B72" s="447"/>
      <c r="C72" s="447"/>
      <c r="D72" s="447"/>
      <c r="E72" s="447"/>
      <c r="F72" s="447"/>
      <c r="G72" s="447"/>
      <c r="H72" s="447"/>
      <c r="I72" s="447"/>
      <c r="J72" s="447"/>
      <c r="K72" s="447"/>
      <c r="L72" s="447"/>
      <c r="M72" s="447"/>
      <c r="N72" s="447"/>
      <c r="O72" s="447"/>
      <c r="P72" s="447"/>
      <c r="Q72" s="447"/>
      <c r="R72" s="447"/>
      <c r="S72" s="447"/>
      <c r="T72" s="447"/>
      <c r="U72" s="448"/>
      <c r="V72" s="448"/>
      <c r="W72" s="448"/>
      <c r="X72" s="448"/>
      <c r="Y72" s="448"/>
      <c r="Z72" s="448"/>
      <c r="AA72" s="448"/>
    </row>
    <row r="73" spans="1:27" s="428" customFormat="1" ht="14.25" x14ac:dyDescent="0.25"/>
    <row r="74" spans="1:27" s="428" customFormat="1" ht="14.25" x14ac:dyDescent="0.25"/>
    <row r="75" spans="1:27" s="428" customFormat="1" ht="14.25" x14ac:dyDescent="0.25"/>
    <row r="76" spans="1:27" s="428" customFormat="1" ht="14.25" x14ac:dyDescent="0.25"/>
  </sheetData>
  <mergeCells count="38">
    <mergeCell ref="A2:I2"/>
    <mergeCell ref="A1:I1"/>
    <mergeCell ref="A52:AA52"/>
    <mergeCell ref="A53:Q53"/>
    <mergeCell ref="A54:Q54"/>
    <mergeCell ref="A60:I60"/>
    <mergeCell ref="A3:I3"/>
    <mergeCell ref="A47:Q47"/>
    <mergeCell ref="A48:Q48"/>
    <mergeCell ref="A49:Q49"/>
    <mergeCell ref="A50:Q50"/>
    <mergeCell ref="A51:Q51"/>
    <mergeCell ref="A42:Z42"/>
    <mergeCell ref="A43:C43"/>
    <mergeCell ref="A44:Z44"/>
    <mergeCell ref="A45:X45"/>
    <mergeCell ref="A46:Q46"/>
    <mergeCell ref="A9:U9"/>
    <mergeCell ref="A19:U19"/>
    <mergeCell ref="W19:AZ19"/>
    <mergeCell ref="A33:U33"/>
    <mergeCell ref="W33:AZ33"/>
    <mergeCell ref="A4:B4"/>
    <mergeCell ref="D4:E4"/>
    <mergeCell ref="G4:H4"/>
    <mergeCell ref="A6:U6"/>
    <mergeCell ref="A7:A8"/>
    <mergeCell ref="B7:B8"/>
    <mergeCell ref="C7:C8"/>
    <mergeCell ref="D7:D8"/>
    <mergeCell ref="E7:E8"/>
    <mergeCell ref="F7:F8"/>
    <mergeCell ref="G7:U7"/>
    <mergeCell ref="G8:H8"/>
    <mergeCell ref="I8:J8"/>
    <mergeCell ref="K8:L8"/>
    <mergeCell ref="M8:N8"/>
    <mergeCell ref="O8:P8"/>
  </mergeCells>
  <hyperlinks>
    <hyperlink ref="G4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orientation="landscape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0"/>
  <sheetViews>
    <sheetView zoomScale="90" zoomScaleNormal="90" workbookViewId="0">
      <selection activeCell="A2" sqref="A2:I2"/>
    </sheetView>
  </sheetViews>
  <sheetFormatPr defaultColWidth="9.140625" defaultRowHeight="15" x14ac:dyDescent="0.25"/>
  <cols>
    <col min="1" max="1" width="15.85546875" style="203" customWidth="1"/>
    <col min="2" max="2" width="17.28515625" style="203" customWidth="1"/>
    <col min="3" max="3" width="21.28515625" style="203" customWidth="1"/>
    <col min="4" max="4" width="12.5703125" style="203" customWidth="1"/>
    <col min="5" max="5" width="30.7109375" style="203" customWidth="1"/>
    <col min="6" max="6" width="12" style="203" customWidth="1"/>
    <col min="7" max="10" width="10.42578125" style="203" customWidth="1"/>
    <col min="11" max="12" width="9.28515625" style="203" customWidth="1"/>
    <col min="13" max="13" width="9" style="203" customWidth="1"/>
    <col min="14" max="14" width="10" style="203" customWidth="1"/>
    <col min="15" max="15" width="8.5703125" style="203" customWidth="1"/>
    <col min="16" max="16" width="9.28515625" style="203" customWidth="1"/>
    <col min="17" max="17" width="10.42578125" style="203" customWidth="1"/>
    <col min="18" max="18" width="9.42578125" style="203" customWidth="1"/>
    <col min="19" max="19" width="10.42578125" style="203" customWidth="1"/>
    <col min="20" max="20" width="9" style="203" customWidth="1"/>
    <col min="21" max="21" width="9.5703125" style="203" customWidth="1"/>
    <col min="22" max="22" width="11.5703125" style="203" hidden="1" customWidth="1"/>
    <col min="23" max="23" width="24.140625" style="203" hidden="1" customWidth="1"/>
    <col min="24" max="56" width="9.140625" style="203" hidden="1"/>
    <col min="57" max="1024" width="9.140625" style="203"/>
  </cols>
  <sheetData>
    <row r="1" spans="1:58" ht="25.5" customHeight="1" x14ac:dyDescent="0.25">
      <c r="A1" s="1118" t="s">
        <v>2921</v>
      </c>
      <c r="B1" s="1118"/>
      <c r="C1" s="1118"/>
      <c r="D1" s="1118"/>
      <c r="E1" s="1118"/>
      <c r="F1" s="1118"/>
      <c r="G1" s="1118"/>
      <c r="H1" s="1118"/>
      <c r="I1" s="1118"/>
    </row>
    <row r="2" spans="1:58" ht="201" customHeight="1" x14ac:dyDescent="0.25">
      <c r="A2" s="1111"/>
      <c r="B2" s="1111"/>
      <c r="C2" s="1111"/>
      <c r="D2" s="1111"/>
      <c r="E2" s="1111"/>
      <c r="F2" s="1111"/>
      <c r="G2" s="1111"/>
      <c r="H2" s="1111"/>
      <c r="I2" s="1111"/>
    </row>
    <row r="3" spans="1:58" ht="23.25" customHeight="1" x14ac:dyDescent="0.25">
      <c r="A3" s="1118" t="s">
        <v>2922</v>
      </c>
      <c r="B3" s="1118"/>
      <c r="C3" s="1118"/>
      <c r="D3" s="1118"/>
      <c r="E3" s="1118"/>
      <c r="F3" s="1118"/>
      <c r="G3" s="1118"/>
      <c r="H3" s="1118"/>
      <c r="I3" s="1118"/>
    </row>
    <row r="4" spans="1:58" ht="15.75" x14ac:dyDescent="0.25">
      <c r="A4" s="964" t="s">
        <v>447</v>
      </c>
      <c r="B4" s="964"/>
      <c r="C4" s="180">
        <v>-10</v>
      </c>
      <c r="D4" s="964" t="s">
        <v>1369</v>
      </c>
      <c r="E4" s="964"/>
      <c r="F4" s="180">
        <v>45</v>
      </c>
      <c r="G4" s="6" t="s">
        <v>42</v>
      </c>
      <c r="H4" s="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</row>
    <row r="5" spans="1:58" x14ac:dyDescent="0.2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</row>
    <row r="6" spans="1:58" ht="15" customHeight="1" x14ac:dyDescent="0.25">
      <c r="A6" s="1015" t="s">
        <v>1537</v>
      </c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</row>
    <row r="7" spans="1:58" ht="15" customHeight="1" x14ac:dyDescent="0.25">
      <c r="A7" s="1015" t="s">
        <v>331</v>
      </c>
      <c r="B7" s="1000" t="s">
        <v>451</v>
      </c>
      <c r="C7" s="1000" t="s">
        <v>1370</v>
      </c>
      <c r="D7" s="1010" t="s">
        <v>309</v>
      </c>
      <c r="E7" s="1000" t="s">
        <v>1371</v>
      </c>
      <c r="F7" s="1010" t="s">
        <v>309</v>
      </c>
      <c r="G7" s="1009" t="s">
        <v>1372</v>
      </c>
      <c r="H7" s="1009"/>
      <c r="I7" s="1009"/>
      <c r="J7" s="1009"/>
      <c r="K7" s="1009"/>
      <c r="L7" s="1009"/>
      <c r="M7" s="1009"/>
      <c r="N7" s="1009"/>
      <c r="O7" s="1009"/>
      <c r="P7" s="1009"/>
      <c r="Q7" s="1009"/>
      <c r="R7" s="1009"/>
      <c r="S7" s="1009"/>
      <c r="T7" s="1009"/>
      <c r="U7" s="1009"/>
    </row>
    <row r="8" spans="1:58" ht="37.5" customHeight="1" x14ac:dyDescent="0.25">
      <c r="A8" s="1015"/>
      <c r="B8" s="1000"/>
      <c r="C8" s="1000"/>
      <c r="D8" s="1010"/>
      <c r="E8" s="1000"/>
      <c r="F8" s="1010"/>
      <c r="G8" s="1016" t="s">
        <v>1373</v>
      </c>
      <c r="H8" s="1016"/>
      <c r="I8" s="1016" t="s">
        <v>1374</v>
      </c>
      <c r="J8" s="1016"/>
      <c r="K8" s="1016" t="s">
        <v>1375</v>
      </c>
      <c r="L8" s="1016"/>
      <c r="M8" s="1000" t="s">
        <v>1376</v>
      </c>
      <c r="N8" s="1000"/>
      <c r="O8" s="1000" t="s">
        <v>1377</v>
      </c>
      <c r="P8" s="1000"/>
      <c r="Q8" s="217" t="s">
        <v>1378</v>
      </c>
      <c r="R8" s="217" t="s">
        <v>1379</v>
      </c>
      <c r="S8" s="217" t="s">
        <v>1380</v>
      </c>
      <c r="T8" s="217" t="s">
        <v>1381</v>
      </c>
      <c r="U8" s="217" t="s">
        <v>1384</v>
      </c>
      <c r="W8" s="529"/>
      <c r="X8" s="530" t="s">
        <v>975</v>
      </c>
      <c r="Y8" s="530" t="s">
        <v>976</v>
      </c>
      <c r="Z8" s="431" t="s">
        <v>1538</v>
      </c>
      <c r="AA8" s="431" t="s">
        <v>1539</v>
      </c>
      <c r="AB8" s="431" t="s">
        <v>1540</v>
      </c>
      <c r="AC8" s="431" t="s">
        <v>1541</v>
      </c>
      <c r="AD8" s="431" t="s">
        <v>774</v>
      </c>
      <c r="AE8" s="431" t="s">
        <v>775</v>
      </c>
      <c r="AF8" s="431" t="s">
        <v>776</v>
      </c>
      <c r="AG8" s="431" t="s">
        <v>777</v>
      </c>
      <c r="AH8" s="431" t="s">
        <v>778</v>
      </c>
      <c r="AI8" s="431" t="s">
        <v>779</v>
      </c>
      <c r="AJ8" s="431" t="s">
        <v>780</v>
      </c>
      <c r="AK8" s="431" t="s">
        <v>781</v>
      </c>
      <c r="AL8" s="431" t="s">
        <v>782</v>
      </c>
      <c r="AM8" s="431" t="s">
        <v>783</v>
      </c>
      <c r="AN8" s="531" t="s">
        <v>784</v>
      </c>
      <c r="AO8" s="531" t="s">
        <v>785</v>
      </c>
      <c r="AP8" s="531" t="s">
        <v>786</v>
      </c>
      <c r="AQ8" s="531" t="s">
        <v>787</v>
      </c>
      <c r="AR8" s="531" t="s">
        <v>788</v>
      </c>
      <c r="AS8" s="531" t="s">
        <v>789</v>
      </c>
      <c r="AT8" s="531" t="s">
        <v>790</v>
      </c>
      <c r="AU8" s="531" t="s">
        <v>791</v>
      </c>
      <c r="AV8" s="531" t="s">
        <v>792</v>
      </c>
      <c r="AW8" s="531" t="s">
        <v>793</v>
      </c>
      <c r="AX8" s="531" t="s">
        <v>1254</v>
      </c>
      <c r="AY8" s="531" t="s">
        <v>1255</v>
      </c>
      <c r="AZ8" s="531" t="s">
        <v>1256</v>
      </c>
      <c r="BA8" s="531" t="s">
        <v>1257</v>
      </c>
      <c r="BB8" s="531" t="s">
        <v>1258</v>
      </c>
    </row>
    <row r="9" spans="1:58" ht="15" customHeight="1" x14ac:dyDescent="0.25">
      <c r="A9" s="1017" t="s">
        <v>978</v>
      </c>
      <c r="B9" s="1017"/>
      <c r="C9" s="1017"/>
      <c r="D9" s="1017"/>
      <c r="E9" s="1017"/>
      <c r="F9" s="1017"/>
      <c r="G9" s="1017"/>
      <c r="H9" s="1017"/>
      <c r="I9" s="1017"/>
      <c r="J9" s="1017"/>
      <c r="K9" s="1017"/>
      <c r="L9" s="1017"/>
      <c r="M9" s="1017"/>
      <c r="N9" s="1017"/>
      <c r="O9" s="1017"/>
      <c r="P9" s="1017"/>
      <c r="Q9" s="1017"/>
      <c r="R9" s="1017"/>
      <c r="S9" s="1017"/>
      <c r="T9" s="1017"/>
      <c r="U9" s="1017"/>
      <c r="W9" s="532"/>
      <c r="X9" s="532"/>
      <c r="Y9" s="532"/>
      <c r="Z9" s="438"/>
      <c r="AA9" s="438"/>
      <c r="AB9" s="438"/>
      <c r="AC9" s="438"/>
      <c r="AD9" s="533"/>
      <c r="AE9" s="533"/>
      <c r="AF9" s="533"/>
      <c r="AG9" s="533"/>
      <c r="AH9" s="533"/>
      <c r="AI9" s="533"/>
      <c r="AJ9" s="533"/>
      <c r="AK9" s="533"/>
      <c r="AL9" s="533"/>
      <c r="AM9" s="533"/>
      <c r="AN9" s="533"/>
      <c r="AO9" s="533"/>
      <c r="AP9" s="533"/>
      <c r="AQ9" s="533"/>
      <c r="AR9" s="533"/>
      <c r="AS9" s="533"/>
      <c r="AT9" s="533"/>
      <c r="AU9" s="533"/>
      <c r="AV9" s="533"/>
      <c r="AW9" s="533"/>
      <c r="AX9" s="438"/>
      <c r="AY9" s="438"/>
      <c r="AZ9" s="534"/>
      <c r="BA9" s="534"/>
      <c r="BB9" s="535"/>
      <c r="BF9" s="536"/>
    </row>
    <row r="10" spans="1:58" ht="15.75" x14ac:dyDescent="0.25">
      <c r="A10" s="537">
        <f t="shared" ref="A10:A17" si="0">IF(AND($C$4&lt;=Z10,$C$4&gt;=AA10,$F$4&gt;=AB10,$F$4&lt;=AC10),AD10+AE10*$C$4+AF10*$F$4+AG10*$C$4*$C$4+AH10*$C$4*$F$4+AI10*$F$4*$F$4+AJ10*$C$4*$C$4*$C$4+AK10*$F$4*$C$4*$C$4+AL10*$C$4*$F$4*$F$4+AM10*$F$4*$F$4*$F$4,0)/1000</f>
        <v>4.6956248998715626</v>
      </c>
      <c r="B10" s="537">
        <f t="shared" ref="B10:B17" si="1">IF(AND($C$4&lt;=Z10,$C$4&gt;=AA10,$F$4&gt;=AB10,$F$4&lt;=AC10),AN10+AO10*$C$4+AP10*$F$4+AQ10*$C$4*$C$4+AR10*$C$4*$F$4+AS10*$F$4*$F$4+AT10*$C$4*$C$4*$C$4+AU10*$F$4*$C$4*$C$4+AV10*$C$4*$F$4*$F$4+AW10*$F$4*$F$4*$F$4,0)/1000</f>
        <v>2.2743010100103294</v>
      </c>
      <c r="C10" s="433" t="s">
        <v>1542</v>
      </c>
      <c r="D10" s="293" t="s">
        <v>312</v>
      </c>
      <c r="E10" s="433" t="s">
        <v>1543</v>
      </c>
      <c r="F10" s="293" t="s">
        <v>312</v>
      </c>
      <c r="G10" s="214" t="s">
        <v>458</v>
      </c>
      <c r="H10" s="215">
        <v>33200</v>
      </c>
      <c r="I10" s="214" t="s">
        <v>459</v>
      </c>
      <c r="J10" s="215">
        <v>33200</v>
      </c>
      <c r="K10" s="214" t="s">
        <v>460</v>
      </c>
      <c r="L10" s="518">
        <v>12900</v>
      </c>
      <c r="M10" s="214" t="s">
        <v>531</v>
      </c>
      <c r="N10" s="216">
        <v>13000</v>
      </c>
      <c r="O10" s="214" t="s">
        <v>462</v>
      </c>
      <c r="P10" s="216">
        <v>2200</v>
      </c>
      <c r="Q10" s="215">
        <v>10600</v>
      </c>
      <c r="R10" s="215">
        <v>12400</v>
      </c>
      <c r="S10" s="215">
        <v>5400</v>
      </c>
      <c r="T10" s="215">
        <v>2800</v>
      </c>
      <c r="U10" s="215">
        <v>4900</v>
      </c>
      <c r="W10" s="532" t="s">
        <v>1542</v>
      </c>
      <c r="X10" s="532"/>
      <c r="Y10" s="532"/>
      <c r="Z10" s="438">
        <v>5</v>
      </c>
      <c r="AA10" s="438">
        <v>-20</v>
      </c>
      <c r="AB10" s="438">
        <v>35</v>
      </c>
      <c r="AC10" s="538">
        <v>50</v>
      </c>
      <c r="AD10" s="539">
        <v>11387.857500686599</v>
      </c>
      <c r="AE10" s="539">
        <v>408.55779902501098</v>
      </c>
      <c r="AF10" s="539">
        <v>-89.582680944013603</v>
      </c>
      <c r="AG10" s="539">
        <v>5.6501507695341102</v>
      </c>
      <c r="AH10" s="539">
        <v>-3.7192282364648599</v>
      </c>
      <c r="AI10" s="539">
        <v>-0.22308430056452799</v>
      </c>
      <c r="AJ10" s="539">
        <v>2.8804028705701201E-2</v>
      </c>
      <c r="AK10" s="539">
        <v>-5.1975739235982303E-2</v>
      </c>
      <c r="AL10" s="539">
        <v>-4.5434336553644402E-3</v>
      </c>
      <c r="AM10" s="539">
        <v>-2.1033275068011101E-3</v>
      </c>
      <c r="AN10" s="539">
        <v>947.75719630718197</v>
      </c>
      <c r="AO10" s="539">
        <v>19.842924389988202</v>
      </c>
      <c r="AP10" s="539">
        <v>16.905482769012501</v>
      </c>
      <c r="AQ10" s="539">
        <v>0.58358331054914703</v>
      </c>
      <c r="AR10" s="539">
        <v>-0.64585795730352402</v>
      </c>
      <c r="AS10" s="539">
        <v>7.7751437053084405E-2</v>
      </c>
      <c r="AT10" s="539">
        <v>-1.4888357734889701E-4</v>
      </c>
      <c r="AU10" s="539">
        <v>-1.7785243755206501E-2</v>
      </c>
      <c r="AV10" s="539">
        <v>2.7716777469031502E-3</v>
      </c>
      <c r="AW10" s="539">
        <v>4.3214973807334904E-3</v>
      </c>
      <c r="AX10" s="539"/>
      <c r="AY10" s="539"/>
      <c r="AZ10" s="534">
        <v>1</v>
      </c>
      <c r="BA10" s="534"/>
      <c r="BB10" s="532"/>
      <c r="BF10" s="536"/>
    </row>
    <row r="11" spans="1:58" ht="15.75" x14ac:dyDescent="0.25">
      <c r="A11" s="537">
        <f t="shared" si="0"/>
        <v>5.7979068192263865</v>
      </c>
      <c r="B11" s="537">
        <f t="shared" si="1"/>
        <v>2.9016714061295601</v>
      </c>
      <c r="C11" s="433" t="s">
        <v>1544</v>
      </c>
      <c r="D11" s="293" t="s">
        <v>312</v>
      </c>
      <c r="E11" s="433" t="s">
        <v>1545</v>
      </c>
      <c r="F11" s="293" t="s">
        <v>312</v>
      </c>
      <c r="G11" s="214" t="s">
        <v>458</v>
      </c>
      <c r="H11" s="215">
        <v>33200</v>
      </c>
      <c r="I11" s="214" t="s">
        <v>459</v>
      </c>
      <c r="J11" s="215">
        <v>33200</v>
      </c>
      <c r="K11" s="214" t="s">
        <v>460</v>
      </c>
      <c r="L11" s="518">
        <v>12900</v>
      </c>
      <c r="M11" s="214" t="s">
        <v>531</v>
      </c>
      <c r="N11" s="216">
        <v>13000</v>
      </c>
      <c r="O11" s="214" t="s">
        <v>462</v>
      </c>
      <c r="P11" s="216">
        <v>2200</v>
      </c>
      <c r="Q11" s="215">
        <v>10600</v>
      </c>
      <c r="R11" s="215">
        <v>12400</v>
      </c>
      <c r="S11" s="215">
        <v>5400</v>
      </c>
      <c r="T11" s="215">
        <v>2800</v>
      </c>
      <c r="U11" s="215">
        <v>4900</v>
      </c>
      <c r="W11" s="532" t="s">
        <v>1544</v>
      </c>
      <c r="X11" s="540"/>
      <c r="Y11" s="540"/>
      <c r="Z11" s="438">
        <v>5</v>
      </c>
      <c r="AA11" s="438">
        <v>-20</v>
      </c>
      <c r="AB11" s="438">
        <v>35</v>
      </c>
      <c r="AC11" s="538">
        <v>50</v>
      </c>
      <c r="AD11" s="539">
        <v>14751.9394037982</v>
      </c>
      <c r="AE11" s="539">
        <v>524.54696740949305</v>
      </c>
      <c r="AF11" s="539">
        <v>-143.58501964719599</v>
      </c>
      <c r="AG11" s="539">
        <v>7.0054725268847902</v>
      </c>
      <c r="AH11" s="539">
        <v>-4.8530127099101303</v>
      </c>
      <c r="AI11" s="539">
        <v>0.17390127141464601</v>
      </c>
      <c r="AJ11" s="539">
        <v>2.8977097157741199E-2</v>
      </c>
      <c r="AK11" s="539">
        <v>-6.1384504916048299E-2</v>
      </c>
      <c r="AL11" s="539">
        <v>-4.6348931022570598E-3</v>
      </c>
      <c r="AM11" s="539">
        <v>-2.9897315682469801E-3</v>
      </c>
      <c r="AN11" s="539">
        <v>1021.46958347663</v>
      </c>
      <c r="AO11" s="539">
        <v>1.81190160157394</v>
      </c>
      <c r="AP11" s="539">
        <v>28.294076004667001</v>
      </c>
      <c r="AQ11" s="539">
        <v>7.5114291552122996E-3</v>
      </c>
      <c r="AR11" s="539">
        <v>6.210484770935E-2</v>
      </c>
      <c r="AS11" s="539">
        <v>4.1780208867905802E-2</v>
      </c>
      <c r="AT11" s="539">
        <v>4.5818345456500199E-4</v>
      </c>
      <c r="AU11" s="539">
        <v>-1.4384437497858499E-3</v>
      </c>
      <c r="AV11" s="539">
        <v>-2.7332469633052298E-3</v>
      </c>
      <c r="AW11" s="539">
        <v>5.6983425336241704E-3</v>
      </c>
      <c r="AX11" s="539"/>
      <c r="AY11" s="539"/>
      <c r="AZ11" s="534">
        <v>1</v>
      </c>
      <c r="BA11" s="534"/>
      <c r="BB11" s="535"/>
      <c r="BF11" s="536"/>
    </row>
    <row r="12" spans="1:58" ht="15.75" x14ac:dyDescent="0.25">
      <c r="A12" s="537">
        <f t="shared" si="0"/>
        <v>8.44730755965813</v>
      </c>
      <c r="B12" s="537">
        <f t="shared" si="1"/>
        <v>3.8548289526001098</v>
      </c>
      <c r="C12" s="433" t="s">
        <v>1546</v>
      </c>
      <c r="D12" s="293" t="s">
        <v>312</v>
      </c>
      <c r="E12" s="433" t="s">
        <v>1547</v>
      </c>
      <c r="F12" s="293" t="s">
        <v>312</v>
      </c>
      <c r="G12" s="214" t="s">
        <v>458</v>
      </c>
      <c r="H12" s="215">
        <v>33200</v>
      </c>
      <c r="I12" s="214" t="s">
        <v>459</v>
      </c>
      <c r="J12" s="215">
        <v>33200</v>
      </c>
      <c r="K12" s="214" t="s">
        <v>460</v>
      </c>
      <c r="L12" s="518">
        <v>12900</v>
      </c>
      <c r="M12" s="214" t="s">
        <v>618</v>
      </c>
      <c r="N12" s="216">
        <v>10400</v>
      </c>
      <c r="O12" s="214" t="s">
        <v>462</v>
      </c>
      <c r="P12" s="216">
        <v>2200</v>
      </c>
      <c r="Q12" s="215">
        <v>10600</v>
      </c>
      <c r="R12" s="215">
        <v>12400</v>
      </c>
      <c r="S12" s="215">
        <v>5400</v>
      </c>
      <c r="T12" s="215">
        <v>2800</v>
      </c>
      <c r="U12" s="215">
        <v>4900</v>
      </c>
      <c r="W12" s="532" t="s">
        <v>1546</v>
      </c>
      <c r="X12" s="532"/>
      <c r="Y12" s="532"/>
      <c r="Z12" s="438">
        <v>5</v>
      </c>
      <c r="AA12" s="438">
        <v>-20</v>
      </c>
      <c r="AB12" s="438">
        <v>35</v>
      </c>
      <c r="AC12" s="538">
        <v>50</v>
      </c>
      <c r="AD12" s="539">
        <v>18572.192225109698</v>
      </c>
      <c r="AE12" s="539">
        <v>643.556735150691</v>
      </c>
      <c r="AF12" s="539">
        <v>-63.754258165093198</v>
      </c>
      <c r="AG12" s="539">
        <v>8.6603292779893799</v>
      </c>
      <c r="AH12" s="539">
        <v>-3.3684526486828199</v>
      </c>
      <c r="AI12" s="539">
        <v>-1.9544729713921301</v>
      </c>
      <c r="AJ12" s="539">
        <v>3.5321936444106403E-2</v>
      </c>
      <c r="AK12" s="539">
        <v>-6.8997741308212998E-2</v>
      </c>
      <c r="AL12" s="539">
        <v>-3.6328418805294103E-2</v>
      </c>
      <c r="AM12" s="539">
        <v>4.01379141148148E-3</v>
      </c>
      <c r="AN12" s="539">
        <v>1855.7841884637901</v>
      </c>
      <c r="AO12" s="539">
        <v>30.993332602694</v>
      </c>
      <c r="AP12" s="539">
        <v>14.328814787066801</v>
      </c>
      <c r="AQ12" s="539">
        <v>0.55300747766277403</v>
      </c>
      <c r="AR12" s="539">
        <v>-0.68533196407976904</v>
      </c>
      <c r="AS12" s="539">
        <v>0.38778575919884101</v>
      </c>
      <c r="AT12" s="539">
        <v>3.2885349676492299E-3</v>
      </c>
      <c r="AU12" s="539">
        <v>-5.8396432438023596E-3</v>
      </c>
      <c r="AV12" s="539">
        <v>1.7455772937245301E-3</v>
      </c>
      <c r="AW12" s="539">
        <v>6.3663100195128601E-3</v>
      </c>
      <c r="AX12" s="541"/>
      <c r="AY12" s="539"/>
      <c r="AZ12" s="534">
        <v>1</v>
      </c>
      <c r="BA12" s="534"/>
      <c r="BB12" s="535"/>
      <c r="BF12" s="536"/>
    </row>
    <row r="13" spans="1:58" ht="15.75" x14ac:dyDescent="0.25">
      <c r="A13" s="537">
        <f t="shared" si="0"/>
        <v>10.241488797467312</v>
      </c>
      <c r="B13" s="537">
        <f t="shared" si="1"/>
        <v>4.8931303357301354</v>
      </c>
      <c r="C13" s="433" t="s">
        <v>1548</v>
      </c>
      <c r="D13" s="293" t="s">
        <v>312</v>
      </c>
      <c r="E13" s="433" t="s">
        <v>1549</v>
      </c>
      <c r="F13" s="293" t="s">
        <v>312</v>
      </c>
      <c r="G13" s="214" t="s">
        <v>458</v>
      </c>
      <c r="H13" s="215">
        <v>33200</v>
      </c>
      <c r="I13" s="214" t="s">
        <v>459</v>
      </c>
      <c r="J13" s="215">
        <v>33200</v>
      </c>
      <c r="K13" s="214" t="s">
        <v>460</v>
      </c>
      <c r="L13" s="518">
        <v>12900</v>
      </c>
      <c r="M13" s="214" t="s">
        <v>531</v>
      </c>
      <c r="N13" s="216">
        <v>13000</v>
      </c>
      <c r="O13" s="214" t="s">
        <v>462</v>
      </c>
      <c r="P13" s="216">
        <v>2200</v>
      </c>
      <c r="Q13" s="215">
        <v>10600</v>
      </c>
      <c r="R13" s="215">
        <v>12400</v>
      </c>
      <c r="S13" s="215">
        <v>5400</v>
      </c>
      <c r="T13" s="215">
        <v>2800</v>
      </c>
      <c r="U13" s="215">
        <v>4900</v>
      </c>
      <c r="W13" s="532" t="s">
        <v>1548</v>
      </c>
      <c r="X13" s="532"/>
      <c r="Y13" s="532"/>
      <c r="Z13" s="438">
        <v>5</v>
      </c>
      <c r="AA13" s="438">
        <v>-20</v>
      </c>
      <c r="AB13" s="438">
        <v>35</v>
      </c>
      <c r="AC13" s="538">
        <v>50</v>
      </c>
      <c r="AD13" s="542">
        <v>23973.195908949401</v>
      </c>
      <c r="AE13" s="542">
        <v>815.52182515800803</v>
      </c>
      <c r="AF13" s="542">
        <v>-135.669699223902</v>
      </c>
      <c r="AG13" s="542">
        <v>10.740973484124201</v>
      </c>
      <c r="AH13" s="542">
        <v>-5.0111093746717197</v>
      </c>
      <c r="AI13" s="542">
        <v>-1.60164629693506</v>
      </c>
      <c r="AJ13" s="542">
        <v>4.4396323184355303E-2</v>
      </c>
      <c r="AK13" s="542">
        <v>-8.48226225063895E-2</v>
      </c>
      <c r="AL13" s="542">
        <v>-3.28528619904997E-2</v>
      </c>
      <c r="AM13" s="542">
        <v>2.23552766647872E-3</v>
      </c>
      <c r="AN13" s="542">
        <v>2172.2153335510302</v>
      </c>
      <c r="AO13" s="542">
        <v>28.3245339805244</v>
      </c>
      <c r="AP13" s="542">
        <v>21.995392798312199</v>
      </c>
      <c r="AQ13" s="542">
        <v>0.66344145417337896</v>
      </c>
      <c r="AR13" s="542">
        <v>-1.1118978799328101</v>
      </c>
      <c r="AS13" s="542">
        <v>0.380607862087047</v>
      </c>
      <c r="AT13" s="542">
        <v>4.3774587318346804E-3</v>
      </c>
      <c r="AU13" s="542">
        <v>-1.24653111564203E-2</v>
      </c>
      <c r="AV13" s="542">
        <v>1.05910157893631E-2</v>
      </c>
      <c r="AW13" s="542">
        <v>1.04458489176105E-2</v>
      </c>
      <c r="AX13" s="541"/>
      <c r="AY13" s="539"/>
      <c r="AZ13" s="534">
        <v>1</v>
      </c>
      <c r="BA13" s="534"/>
      <c r="BB13" s="532"/>
      <c r="BF13" s="536"/>
    </row>
    <row r="14" spans="1:58" ht="15.75" x14ac:dyDescent="0.25">
      <c r="A14" s="537">
        <f t="shared" si="0"/>
        <v>11.242793284748078</v>
      </c>
      <c r="B14" s="537">
        <f t="shared" si="1"/>
        <v>5.3759730050312582</v>
      </c>
      <c r="C14" s="528" t="s">
        <v>1550</v>
      </c>
      <c r="D14" s="293" t="s">
        <v>312</v>
      </c>
      <c r="E14" s="528" t="s">
        <v>1551</v>
      </c>
      <c r="F14" s="293" t="s">
        <v>312</v>
      </c>
      <c r="G14" s="214" t="s">
        <v>407</v>
      </c>
      <c r="H14" s="215">
        <v>33800</v>
      </c>
      <c r="I14" s="214" t="s">
        <v>459</v>
      </c>
      <c r="J14" s="215">
        <v>33200</v>
      </c>
      <c r="K14" s="214" t="s">
        <v>409</v>
      </c>
      <c r="L14" s="216">
        <v>13300</v>
      </c>
      <c r="M14" s="214" t="s">
        <v>531</v>
      </c>
      <c r="N14" s="216">
        <v>13000</v>
      </c>
      <c r="O14" s="214" t="s">
        <v>411</v>
      </c>
      <c r="P14" s="216">
        <v>3300</v>
      </c>
      <c r="Q14" s="215">
        <v>10600</v>
      </c>
      <c r="R14" s="215">
        <v>12400</v>
      </c>
      <c r="S14" s="215">
        <v>5400</v>
      </c>
      <c r="T14" s="215">
        <v>2800</v>
      </c>
      <c r="U14" s="215">
        <v>4900</v>
      </c>
      <c r="W14" s="469" t="s">
        <v>1550</v>
      </c>
      <c r="X14" s="532"/>
      <c r="Y14" s="532"/>
      <c r="Z14" s="438">
        <v>5</v>
      </c>
      <c r="AA14" s="438">
        <v>-20</v>
      </c>
      <c r="AB14" s="438">
        <v>35</v>
      </c>
      <c r="AC14" s="538">
        <v>50</v>
      </c>
      <c r="AD14" s="539">
        <v>24343.196112760601</v>
      </c>
      <c r="AE14" s="539">
        <v>819.659624599023</v>
      </c>
      <c r="AF14" s="539">
        <v>-53.156583118255398</v>
      </c>
      <c r="AG14" s="539">
        <v>10.7846508580727</v>
      </c>
      <c r="AH14" s="539">
        <v>-3.2013508239644501</v>
      </c>
      <c r="AI14" s="539">
        <v>-3.2174444894185399</v>
      </c>
      <c r="AJ14" s="539">
        <v>4.475570875617E-2</v>
      </c>
      <c r="AK14" s="539">
        <v>-8.5071386919959593E-2</v>
      </c>
      <c r="AL14" s="539">
        <v>-5.5867676153356097E-2</v>
      </c>
      <c r="AM14" s="539">
        <v>8.5678825851412902E-3</v>
      </c>
      <c r="AN14" s="539">
        <v>1574.4481580526999</v>
      </c>
      <c r="AO14" s="539">
        <v>3.2709405899793098</v>
      </c>
      <c r="AP14" s="539">
        <v>44.855167280853301</v>
      </c>
      <c r="AQ14" s="539">
        <v>0.14966792631604001</v>
      </c>
      <c r="AR14" s="539">
        <v>-0.632135973167823</v>
      </c>
      <c r="AS14" s="539">
        <v>0.83195587759884904</v>
      </c>
      <c r="AT14" s="539">
        <v>-6.8264563326358998E-5</v>
      </c>
      <c r="AU14" s="539">
        <v>-4.5327377117147204E-3</v>
      </c>
      <c r="AV14" s="539">
        <v>1.3590683196199599E-2</v>
      </c>
      <c r="AW14" s="539">
        <v>1.39537429253872E-3</v>
      </c>
      <c r="AX14" s="541"/>
      <c r="AY14" s="539"/>
      <c r="AZ14" s="534">
        <v>1</v>
      </c>
      <c r="BA14" s="534"/>
      <c r="BB14" s="535"/>
      <c r="BF14" s="536"/>
    </row>
    <row r="15" spans="1:58" ht="15.75" x14ac:dyDescent="0.25">
      <c r="A15" s="537">
        <f t="shared" si="0"/>
        <v>12.978486286501665</v>
      </c>
      <c r="B15" s="537">
        <f t="shared" si="1"/>
        <v>6.0796082279935773</v>
      </c>
      <c r="C15" s="528" t="s">
        <v>1552</v>
      </c>
      <c r="D15" s="293" t="s">
        <v>312</v>
      </c>
      <c r="E15" s="528" t="s">
        <v>1553</v>
      </c>
      <c r="F15" s="293" t="s">
        <v>312</v>
      </c>
      <c r="G15" s="214" t="s">
        <v>407</v>
      </c>
      <c r="H15" s="215">
        <v>33800</v>
      </c>
      <c r="I15" s="214" t="s">
        <v>459</v>
      </c>
      <c r="J15" s="215">
        <v>33200</v>
      </c>
      <c r="K15" s="214" t="s">
        <v>409</v>
      </c>
      <c r="L15" s="216">
        <v>13300</v>
      </c>
      <c r="M15" s="214" t="s">
        <v>410</v>
      </c>
      <c r="N15" s="216">
        <v>17600</v>
      </c>
      <c r="O15" s="214" t="s">
        <v>411</v>
      </c>
      <c r="P15" s="216">
        <v>3300</v>
      </c>
      <c r="Q15" s="215">
        <v>10600</v>
      </c>
      <c r="R15" s="215">
        <v>12400</v>
      </c>
      <c r="S15" s="215">
        <v>5400</v>
      </c>
      <c r="T15" s="215">
        <v>2800</v>
      </c>
      <c r="U15" s="215">
        <v>4900</v>
      </c>
      <c r="W15" s="469" t="s">
        <v>1552</v>
      </c>
      <c r="X15" s="532"/>
      <c r="Y15" s="532"/>
      <c r="Z15" s="438">
        <v>5</v>
      </c>
      <c r="AA15" s="438">
        <v>-20</v>
      </c>
      <c r="AB15" s="438">
        <v>35</v>
      </c>
      <c r="AC15" s="538">
        <v>50</v>
      </c>
      <c r="AD15" s="543">
        <v>30637.442677937899</v>
      </c>
      <c r="AE15" s="543">
        <v>1024.31859768092</v>
      </c>
      <c r="AF15" s="543">
        <v>-184.99174888739</v>
      </c>
      <c r="AG15" s="543">
        <v>12.801052846992</v>
      </c>
      <c r="AH15" s="543">
        <v>-6.5217640206179404</v>
      </c>
      <c r="AI15" s="543">
        <v>-1.78921418174841</v>
      </c>
      <c r="AJ15" s="543">
        <v>4.98881051688808E-2</v>
      </c>
      <c r="AK15" s="543">
        <v>-0.11396136814518799</v>
      </c>
      <c r="AL15" s="543">
        <v>-3.5424509404181598E-2</v>
      </c>
      <c r="AM15" s="543">
        <v>1.78310952819008E-3</v>
      </c>
      <c r="AN15" s="543">
        <v>2326.49726882818</v>
      </c>
      <c r="AO15" s="543">
        <v>-7.8864740095403603</v>
      </c>
      <c r="AP15" s="543">
        <v>73.507175739134496</v>
      </c>
      <c r="AQ15" s="543">
        <v>-0.420293482882028</v>
      </c>
      <c r="AR15" s="543">
        <v>1.2539688496421499</v>
      </c>
      <c r="AS15" s="543">
        <v>-0.53671454169573296</v>
      </c>
      <c r="AT15" s="543">
        <v>-1.8406008487259499E-3</v>
      </c>
      <c r="AU15" s="543">
        <v>1.0632141665073201E-2</v>
      </c>
      <c r="AV15" s="543">
        <v>-1.9203722317356901E-2</v>
      </c>
      <c r="AW15" s="543">
        <v>1.77890257679225E-2</v>
      </c>
      <c r="AX15" s="541"/>
      <c r="AY15" s="539"/>
      <c r="AZ15" s="534">
        <v>1</v>
      </c>
      <c r="BA15" s="534"/>
      <c r="BB15" s="532"/>
      <c r="BF15" s="536"/>
    </row>
    <row r="16" spans="1:58" ht="15.75" x14ac:dyDescent="0.25">
      <c r="A16" s="537">
        <f t="shared" si="0"/>
        <v>15.061972921971016</v>
      </c>
      <c r="B16" s="537">
        <f t="shared" si="1"/>
        <v>7.008731450948166</v>
      </c>
      <c r="C16" s="528" t="s">
        <v>1554</v>
      </c>
      <c r="D16" s="293" t="s">
        <v>312</v>
      </c>
      <c r="E16" s="528" t="s">
        <v>1555</v>
      </c>
      <c r="F16" s="293" t="s">
        <v>312</v>
      </c>
      <c r="G16" s="214" t="s">
        <v>407</v>
      </c>
      <c r="H16" s="215">
        <v>33800</v>
      </c>
      <c r="I16" s="214" t="s">
        <v>459</v>
      </c>
      <c r="J16" s="215">
        <v>33200</v>
      </c>
      <c r="K16" s="214" t="s">
        <v>409</v>
      </c>
      <c r="L16" s="216">
        <v>13300</v>
      </c>
      <c r="M16" s="214" t="s">
        <v>410</v>
      </c>
      <c r="N16" s="216">
        <v>17600</v>
      </c>
      <c r="O16" s="214" t="s">
        <v>411</v>
      </c>
      <c r="P16" s="216">
        <v>3300</v>
      </c>
      <c r="Q16" s="215">
        <v>10600</v>
      </c>
      <c r="R16" s="215">
        <v>12400</v>
      </c>
      <c r="S16" s="215">
        <v>5400</v>
      </c>
      <c r="T16" s="215">
        <v>2800</v>
      </c>
      <c r="U16" s="215">
        <v>4900</v>
      </c>
      <c r="W16" s="469" t="s">
        <v>1554</v>
      </c>
      <c r="X16" s="532"/>
      <c r="Y16" s="532"/>
      <c r="Z16" s="438">
        <v>5</v>
      </c>
      <c r="AA16" s="438">
        <v>-20</v>
      </c>
      <c r="AB16" s="438">
        <v>35</v>
      </c>
      <c r="AC16" s="538">
        <v>50</v>
      </c>
      <c r="AD16" s="539">
        <v>37451.447971676003</v>
      </c>
      <c r="AE16" s="539">
        <v>1326.00732612968</v>
      </c>
      <c r="AF16" s="539">
        <v>-286.33089362576698</v>
      </c>
      <c r="AG16" s="539">
        <v>17.284926455962701</v>
      </c>
      <c r="AH16" s="539">
        <v>-10.3348733908849</v>
      </c>
      <c r="AI16" s="539">
        <v>-1.32330799166434</v>
      </c>
      <c r="AJ16" s="539">
        <v>6.7329711474935605E-2</v>
      </c>
      <c r="AK16" s="539">
        <v>-0.15165237038658899</v>
      </c>
      <c r="AL16" s="539">
        <v>-3.5860475338962999E-2</v>
      </c>
      <c r="AM16" s="539">
        <v>8.7343965956345501E-4</v>
      </c>
      <c r="AN16" s="539">
        <v>3470.7559218750898</v>
      </c>
      <c r="AO16" s="539">
        <v>60.418356975863098</v>
      </c>
      <c r="AP16" s="539">
        <v>43.9459444725371</v>
      </c>
      <c r="AQ16" s="539">
        <v>1.18324302991123</v>
      </c>
      <c r="AR16" s="539">
        <v>-1.1886284039356001</v>
      </c>
      <c r="AS16" s="539">
        <v>-0.14333510769279101</v>
      </c>
      <c r="AT16" s="539">
        <v>6.6054769077797098E-3</v>
      </c>
      <c r="AU16" s="539">
        <v>-9.8229476678857609E-3</v>
      </c>
      <c r="AV16" s="539">
        <v>7.1692412029596099E-3</v>
      </c>
      <c r="AW16" s="539">
        <v>2.1921799524351099E-2</v>
      </c>
      <c r="AX16" s="544"/>
      <c r="AY16" s="545"/>
      <c r="AZ16" s="534">
        <v>1</v>
      </c>
      <c r="BA16" s="534"/>
      <c r="BB16" s="535"/>
      <c r="BF16" s="536"/>
    </row>
    <row r="17" spans="1:58" ht="15.75" x14ac:dyDescent="0.25">
      <c r="A17" s="537">
        <f t="shared" si="0"/>
        <v>17.223685172720572</v>
      </c>
      <c r="B17" s="537">
        <f t="shared" si="1"/>
        <v>7.9270721139583102</v>
      </c>
      <c r="C17" s="433" t="s">
        <v>1556</v>
      </c>
      <c r="D17" s="293" t="s">
        <v>312</v>
      </c>
      <c r="E17" s="433" t="s">
        <v>1557</v>
      </c>
      <c r="F17" s="293" t="s">
        <v>312</v>
      </c>
      <c r="G17" s="214" t="s">
        <v>407</v>
      </c>
      <c r="H17" s="215">
        <v>33800</v>
      </c>
      <c r="I17" s="214" t="s">
        <v>459</v>
      </c>
      <c r="J17" s="215">
        <v>33200</v>
      </c>
      <c r="K17" s="214" t="s">
        <v>409</v>
      </c>
      <c r="L17" s="216">
        <v>13300</v>
      </c>
      <c r="M17" s="214" t="s">
        <v>559</v>
      </c>
      <c r="N17" s="216">
        <v>21000</v>
      </c>
      <c r="O17" s="214" t="s">
        <v>411</v>
      </c>
      <c r="P17" s="216">
        <v>3300</v>
      </c>
      <c r="Q17" s="215">
        <v>10600</v>
      </c>
      <c r="R17" s="215">
        <v>12400</v>
      </c>
      <c r="S17" s="215">
        <v>5400</v>
      </c>
      <c r="T17" s="215">
        <v>2800</v>
      </c>
      <c r="U17" s="215">
        <v>4900</v>
      </c>
      <c r="W17" s="532" t="s">
        <v>1556</v>
      </c>
      <c r="X17" s="532"/>
      <c r="Y17" s="532"/>
      <c r="Z17" s="438">
        <v>5</v>
      </c>
      <c r="AA17" s="438">
        <v>-20</v>
      </c>
      <c r="AB17" s="438">
        <v>35</v>
      </c>
      <c r="AC17" s="538">
        <v>50</v>
      </c>
      <c r="AD17" s="539">
        <v>40154.984705444302</v>
      </c>
      <c r="AE17" s="539">
        <v>1351.2629947906501</v>
      </c>
      <c r="AF17" s="539">
        <v>-112.343521199799</v>
      </c>
      <c r="AG17" s="539">
        <v>19.3103904776859</v>
      </c>
      <c r="AH17" s="539">
        <v>-3.3981490702056898</v>
      </c>
      <c r="AI17" s="539">
        <v>-6.0917655564737299</v>
      </c>
      <c r="AJ17" s="539">
        <v>0.13787373249882501</v>
      </c>
      <c r="AK17" s="539">
        <v>-0.117257577801704</v>
      </c>
      <c r="AL17" s="539">
        <v>-0.17227041478639801</v>
      </c>
      <c r="AM17" s="539">
        <v>1.85400814798772E-2</v>
      </c>
      <c r="AN17" s="539">
        <v>3875.9842700958302</v>
      </c>
      <c r="AO17" s="539">
        <v>55.268669521808597</v>
      </c>
      <c r="AP17" s="539">
        <v>42.981821608543399</v>
      </c>
      <c r="AQ17" s="539">
        <v>0.70297175735235196</v>
      </c>
      <c r="AR17" s="539">
        <v>-1.1093944774568101</v>
      </c>
      <c r="AS17" s="539">
        <v>0.76039865769445902</v>
      </c>
      <c r="AT17" s="539">
        <v>-1.41779742445797E-2</v>
      </c>
      <c r="AU17" s="539">
        <v>-1.8320049695670599E-2</v>
      </c>
      <c r="AV17" s="539">
        <v>5.4257338852621599E-3</v>
      </c>
      <c r="AW17" s="539">
        <v>8.1030886676162501E-3</v>
      </c>
      <c r="AX17" s="546"/>
      <c r="AY17" s="541"/>
      <c r="AZ17" s="534">
        <v>1</v>
      </c>
      <c r="BA17" s="534"/>
      <c r="BB17" s="532"/>
      <c r="BF17" s="536"/>
    </row>
    <row r="18" spans="1:58" x14ac:dyDescent="0.25">
      <c r="BF18" s="536"/>
    </row>
    <row r="19" spans="1:58" x14ac:dyDescent="0.25">
      <c r="A19" s="447" t="s">
        <v>745</v>
      </c>
      <c r="B19" s="189"/>
      <c r="C19" s="190"/>
      <c r="D19" s="473"/>
      <c r="E19" s="188"/>
      <c r="F19" s="189"/>
      <c r="G19" s="190"/>
      <c r="H19" s="190"/>
      <c r="I19" s="473"/>
      <c r="J19" s="473"/>
      <c r="K19" s="473"/>
      <c r="L19" s="473"/>
      <c r="M19" s="188"/>
      <c r="N19" s="188"/>
      <c r="O19" s="189"/>
      <c r="P19" s="189"/>
      <c r="Q19" s="189"/>
      <c r="R19" s="189"/>
      <c r="S19" s="190"/>
      <c r="T19" s="190"/>
      <c r="U19" s="473"/>
      <c r="AA19" s="346"/>
      <c r="AB19" s="346"/>
    </row>
    <row r="20" spans="1:58" ht="15" customHeight="1" x14ac:dyDescent="0.25">
      <c r="A20" s="959" t="s">
        <v>426</v>
      </c>
      <c r="B20" s="959"/>
      <c r="C20" s="959"/>
      <c r="D20" s="959"/>
      <c r="E20" s="959"/>
      <c r="F20" s="959"/>
      <c r="G20" s="959"/>
      <c r="H20" s="959"/>
      <c r="I20" s="959"/>
      <c r="J20" s="959"/>
      <c r="K20" s="959"/>
      <c r="L20" s="959"/>
      <c r="M20" s="959"/>
      <c r="N20" s="959"/>
      <c r="O20" s="959"/>
      <c r="P20" s="959"/>
      <c r="Q20" s="959"/>
      <c r="R20" s="959"/>
      <c r="S20" s="959"/>
      <c r="T20" s="959"/>
      <c r="U20" s="959"/>
      <c r="V20" s="959"/>
      <c r="W20" s="959"/>
      <c r="X20" s="959"/>
      <c r="Y20" s="959"/>
      <c r="Z20" s="959"/>
      <c r="AA20" s="346"/>
      <c r="AB20" s="346"/>
    </row>
    <row r="21" spans="1:58" ht="15" customHeight="1" x14ac:dyDescent="0.25">
      <c r="A21" s="1004" t="s">
        <v>427</v>
      </c>
      <c r="B21" s="1004"/>
      <c r="C21" s="1004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AA21" s="346"/>
      <c r="AB21" s="346"/>
    </row>
    <row r="22" spans="1:58" ht="15" customHeight="1" x14ac:dyDescent="0.25">
      <c r="A22" s="1008" t="s">
        <v>1502</v>
      </c>
      <c r="B22" s="1008"/>
      <c r="C22" s="1008"/>
      <c r="D22" s="1008"/>
      <c r="E22" s="1008"/>
      <c r="F22" s="1008"/>
      <c r="G22" s="1008"/>
      <c r="H22" s="1008"/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47"/>
      <c r="U22" s="547"/>
      <c r="V22" s="547"/>
      <c r="W22" s="547"/>
      <c r="X22" s="547"/>
      <c r="Y22" s="547"/>
      <c r="Z22" s="547"/>
      <c r="AA22" s="548"/>
      <c r="AB22" s="346"/>
    </row>
    <row r="23" spans="1:58" ht="15" customHeight="1" x14ac:dyDescent="0.25">
      <c r="A23" s="1012" t="s">
        <v>1558</v>
      </c>
      <c r="B23" s="1012"/>
      <c r="C23" s="1012"/>
      <c r="D23" s="1012"/>
      <c r="E23" s="1012"/>
      <c r="F23" s="1012"/>
      <c r="G23" s="1012"/>
      <c r="H23" s="1012"/>
      <c r="I23" s="1012"/>
      <c r="J23" s="1012"/>
      <c r="K23" s="1012"/>
      <c r="L23" s="1012"/>
      <c r="M23" s="1012"/>
      <c r="N23" s="1012"/>
      <c r="O23" s="1012"/>
      <c r="P23" s="1012"/>
      <c r="Q23" s="1012"/>
      <c r="R23" s="1012"/>
      <c r="S23" s="1012"/>
      <c r="T23" s="450"/>
      <c r="U23" s="450"/>
      <c r="AA23" s="346"/>
      <c r="AB23" s="346"/>
    </row>
    <row r="24" spans="1:58" ht="15" customHeight="1" x14ac:dyDescent="0.25">
      <c r="A24" s="1012" t="s">
        <v>750</v>
      </c>
      <c r="B24" s="1012"/>
      <c r="C24" s="1012"/>
      <c r="D24" s="1012"/>
      <c r="E24" s="1012"/>
      <c r="F24" s="1012"/>
      <c r="G24" s="1012"/>
      <c r="H24" s="1012"/>
      <c r="I24" s="1012"/>
      <c r="J24" s="1012"/>
      <c r="K24" s="1012"/>
      <c r="L24" s="1012"/>
      <c r="M24" s="1012"/>
      <c r="N24" s="1012"/>
      <c r="O24" s="1012"/>
      <c r="P24" s="1012"/>
      <c r="Q24" s="1012"/>
      <c r="R24" s="1012"/>
      <c r="S24" s="1012"/>
      <c r="T24" s="450"/>
      <c r="U24" s="450"/>
      <c r="AA24" s="346"/>
      <c r="AB24" s="346"/>
    </row>
    <row r="25" spans="1:58" ht="15" customHeight="1" x14ac:dyDescent="0.25">
      <c r="A25" s="1012" t="s">
        <v>431</v>
      </c>
      <c r="B25" s="1012"/>
      <c r="C25" s="1012"/>
      <c r="D25" s="1012"/>
      <c r="E25" s="1012"/>
      <c r="F25" s="1012"/>
      <c r="G25" s="1012"/>
      <c r="H25" s="1012"/>
      <c r="I25" s="1012"/>
      <c r="J25" s="1012"/>
      <c r="K25" s="1012"/>
      <c r="L25" s="1012"/>
      <c r="M25" s="1012"/>
      <c r="N25" s="1012"/>
      <c r="O25" s="1012"/>
      <c r="P25" s="1012"/>
      <c r="Q25" s="1012"/>
      <c r="R25" s="1012"/>
      <c r="S25" s="1012"/>
      <c r="T25" s="450"/>
      <c r="U25" s="450"/>
      <c r="AA25" s="346"/>
      <c r="AB25" s="346"/>
    </row>
    <row r="26" spans="1:58" ht="15" customHeight="1" x14ac:dyDescent="0.25">
      <c r="A26" s="1012" t="s">
        <v>432</v>
      </c>
      <c r="B26" s="1012"/>
      <c r="C26" s="1012"/>
      <c r="D26" s="1012"/>
      <c r="E26" s="1012"/>
      <c r="F26" s="1012"/>
      <c r="G26" s="1012"/>
      <c r="H26" s="1012"/>
      <c r="I26" s="1012"/>
      <c r="J26" s="1012"/>
      <c r="K26" s="1012"/>
      <c r="L26" s="1012"/>
      <c r="M26" s="1012"/>
      <c r="N26" s="1012"/>
      <c r="O26" s="1012"/>
      <c r="P26" s="1012"/>
      <c r="Q26" s="1012"/>
      <c r="R26" s="1012"/>
      <c r="S26" s="1012"/>
      <c r="T26" s="450"/>
      <c r="U26" s="450"/>
      <c r="AA26" s="346"/>
      <c r="AB26" s="346"/>
    </row>
    <row r="27" spans="1:58" ht="15" customHeight="1" x14ac:dyDescent="0.25">
      <c r="A27" s="1012" t="s">
        <v>963</v>
      </c>
      <c r="B27" s="1012"/>
      <c r="C27" s="1012"/>
      <c r="D27" s="1012"/>
      <c r="E27" s="1012"/>
      <c r="F27" s="1012"/>
      <c r="G27" s="1012"/>
      <c r="H27" s="1012"/>
      <c r="I27" s="1012"/>
      <c r="J27" s="1012"/>
      <c r="K27" s="1012"/>
      <c r="L27" s="1012"/>
      <c r="M27" s="1012"/>
      <c r="N27" s="1012"/>
      <c r="O27" s="1012"/>
      <c r="P27" s="1012"/>
      <c r="Q27" s="1012"/>
      <c r="R27" s="1012"/>
      <c r="S27" s="1012"/>
      <c r="T27" s="450"/>
      <c r="U27" s="450"/>
      <c r="AA27" s="346"/>
      <c r="AB27" s="346"/>
    </row>
    <row r="28" spans="1:58" ht="15" customHeight="1" x14ac:dyDescent="0.25">
      <c r="A28" s="1012" t="s">
        <v>1414</v>
      </c>
      <c r="B28" s="1012"/>
      <c r="C28" s="1012"/>
      <c r="D28" s="1012"/>
      <c r="E28" s="1012"/>
      <c r="F28" s="1012"/>
      <c r="G28" s="1012"/>
      <c r="H28" s="1012"/>
      <c r="I28" s="1012"/>
      <c r="J28" s="1012"/>
      <c r="K28" s="1012"/>
      <c r="L28" s="1012"/>
      <c r="M28" s="1012"/>
      <c r="N28" s="1012"/>
      <c r="O28" s="1012"/>
      <c r="P28" s="1012"/>
      <c r="Q28" s="1012"/>
      <c r="R28" s="1012"/>
      <c r="S28" s="1012"/>
      <c r="T28" s="450"/>
      <c r="U28" s="450"/>
      <c r="AA28" s="346"/>
      <c r="AB28" s="346"/>
    </row>
    <row r="29" spans="1:58" ht="15" customHeight="1" x14ac:dyDescent="0.25">
      <c r="A29" s="1012" t="s">
        <v>1503</v>
      </c>
      <c r="B29" s="1012"/>
      <c r="C29" s="1012"/>
      <c r="D29" s="1012"/>
      <c r="E29" s="1012"/>
      <c r="F29" s="501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49"/>
      <c r="U29" s="549"/>
      <c r="V29" s="549"/>
      <c r="W29" s="549"/>
      <c r="X29" s="549"/>
      <c r="Y29" s="549"/>
      <c r="Z29" s="549"/>
      <c r="AA29" s="550"/>
      <c r="AB29" s="550"/>
    </row>
    <row r="30" spans="1:58" ht="15" customHeight="1" x14ac:dyDescent="0.25">
      <c r="A30" s="962" t="s">
        <v>754</v>
      </c>
      <c r="B30" s="962"/>
      <c r="C30" s="962"/>
      <c r="D30" s="962"/>
      <c r="E30" s="962"/>
      <c r="F30" s="962"/>
      <c r="G30" s="962"/>
      <c r="H30" s="962"/>
      <c r="I30" s="962"/>
      <c r="J30" s="962"/>
      <c r="K30" s="962"/>
      <c r="L30" s="962"/>
      <c r="M30" s="962"/>
      <c r="N30" s="962"/>
      <c r="O30" s="962"/>
      <c r="P30" s="962"/>
      <c r="Q30" s="962"/>
      <c r="R30" s="501"/>
      <c r="S30" s="501"/>
      <c r="T30" s="549"/>
      <c r="U30" s="549"/>
      <c r="V30" s="549"/>
      <c r="W30" s="549"/>
      <c r="X30" s="549"/>
      <c r="Y30" s="549"/>
      <c r="Z30" s="549"/>
      <c r="AA30" s="550"/>
      <c r="AB30" s="550"/>
    </row>
    <row r="31" spans="1:58" ht="15" customHeight="1" x14ac:dyDescent="0.25">
      <c r="A31" s="1012" t="s">
        <v>436</v>
      </c>
      <c r="B31" s="1012"/>
      <c r="C31" s="1012"/>
      <c r="D31" s="1012"/>
      <c r="E31" s="1012"/>
      <c r="F31" s="1012"/>
      <c r="G31" s="1012"/>
      <c r="H31" s="1012"/>
      <c r="I31" s="1012"/>
      <c r="J31" s="1012"/>
      <c r="K31" s="1012"/>
      <c r="L31" s="1012"/>
      <c r="M31" s="1012"/>
      <c r="N31" s="1012"/>
      <c r="O31" s="1012"/>
      <c r="P31" s="1012"/>
      <c r="Q31" s="1012"/>
      <c r="R31" s="1012"/>
      <c r="S31" s="1012"/>
      <c r="T31" s="450"/>
      <c r="U31" s="450"/>
      <c r="AA31" s="346"/>
      <c r="AB31" s="346"/>
    </row>
    <row r="32" spans="1:58" s="452" customFormat="1" x14ac:dyDescent="0.25">
      <c r="A32" s="451" t="s">
        <v>755</v>
      </c>
      <c r="B32" s="445"/>
      <c r="C32" s="445"/>
      <c r="D32" s="446"/>
      <c r="E32" s="447"/>
      <c r="F32" s="445"/>
      <c r="G32" s="445"/>
      <c r="H32" s="445"/>
      <c r="I32" s="446"/>
      <c r="J32" s="446"/>
      <c r="K32" s="447"/>
      <c r="L32" s="447"/>
      <c r="M32" s="445"/>
      <c r="N32" s="445"/>
      <c r="O32" s="445"/>
      <c r="P32" s="445"/>
      <c r="Q32" s="445"/>
      <c r="R32" s="445"/>
      <c r="S32" s="445"/>
      <c r="T32" s="446"/>
      <c r="U32" s="448"/>
      <c r="V32" s="448"/>
      <c r="W32" s="448"/>
      <c r="X32" s="448"/>
      <c r="Y32" s="448"/>
      <c r="Z32" s="448"/>
      <c r="AA32" s="406"/>
    </row>
    <row r="33" spans="1:28" s="452" customFormat="1" x14ac:dyDescent="0.25">
      <c r="A33" s="447" t="s">
        <v>1248</v>
      </c>
      <c r="B33" s="445"/>
      <c r="C33" s="445"/>
      <c r="D33" s="446"/>
      <c r="E33" s="447"/>
      <c r="F33" s="445"/>
      <c r="G33" s="445"/>
      <c r="H33" s="445"/>
      <c r="I33" s="446"/>
      <c r="J33" s="446"/>
      <c r="K33" s="447"/>
      <c r="L33" s="447"/>
      <c r="M33" s="445"/>
      <c r="N33" s="445"/>
      <c r="O33" s="445"/>
      <c r="P33" s="445"/>
      <c r="Q33" s="445"/>
      <c r="R33" s="445"/>
      <c r="S33" s="445"/>
      <c r="T33" s="446"/>
      <c r="U33" s="448"/>
      <c r="V33" s="448"/>
      <c r="W33" s="448"/>
      <c r="X33" s="448"/>
      <c r="Y33" s="448"/>
      <c r="Z33" s="448"/>
      <c r="AA33" s="406"/>
    </row>
    <row r="34" spans="1:28" s="452" customFormat="1" ht="14.25" customHeight="1" x14ac:dyDescent="0.25">
      <c r="A34" s="447" t="s">
        <v>1249</v>
      </c>
      <c r="B34" s="445"/>
      <c r="C34" s="445"/>
      <c r="D34" s="446"/>
      <c r="E34" s="447"/>
      <c r="F34" s="445"/>
      <c r="G34" s="445"/>
      <c r="H34" s="445"/>
      <c r="I34" s="446"/>
      <c r="J34" s="446"/>
      <c r="K34" s="447"/>
      <c r="L34" s="447"/>
      <c r="M34" s="445"/>
      <c r="N34" s="445"/>
      <c r="O34" s="445"/>
      <c r="P34" s="445"/>
      <c r="Q34" s="445"/>
      <c r="R34" s="445"/>
      <c r="S34" s="445"/>
      <c r="T34" s="446"/>
      <c r="U34" s="448"/>
      <c r="V34" s="448"/>
      <c r="W34" s="448"/>
      <c r="X34" s="448"/>
      <c r="Y34" s="448"/>
      <c r="Z34" s="448"/>
      <c r="AA34" s="406"/>
    </row>
    <row r="35" spans="1:28" s="452" customFormat="1" ht="14.25" customHeight="1" x14ac:dyDescent="0.25">
      <c r="A35" s="447" t="s">
        <v>440</v>
      </c>
      <c r="B35" s="445"/>
      <c r="C35" s="445"/>
      <c r="D35" s="446"/>
      <c r="E35" s="447"/>
      <c r="F35" s="445"/>
      <c r="G35" s="445"/>
      <c r="H35" s="445"/>
      <c r="I35" s="446"/>
      <c r="J35" s="446"/>
      <c r="K35" s="447"/>
      <c r="L35" s="447"/>
      <c r="M35" s="445"/>
      <c r="N35" s="445"/>
      <c r="O35" s="445"/>
      <c r="P35" s="445"/>
      <c r="Q35" s="445"/>
      <c r="R35" s="445"/>
      <c r="S35" s="445"/>
      <c r="T35" s="446"/>
      <c r="U35" s="448"/>
      <c r="V35" s="448"/>
      <c r="W35" s="448"/>
      <c r="X35" s="448"/>
      <c r="Y35" s="448"/>
      <c r="Z35" s="448"/>
      <c r="AA35" s="406"/>
    </row>
    <row r="36" spans="1:28" s="452" customFormat="1" ht="14.25" customHeight="1" x14ac:dyDescent="0.25">
      <c r="A36" s="447" t="s">
        <v>441</v>
      </c>
      <c r="B36" s="445"/>
      <c r="C36" s="445"/>
      <c r="D36" s="446"/>
      <c r="E36" s="447"/>
      <c r="F36" s="445"/>
      <c r="G36" s="445"/>
      <c r="H36" s="445"/>
      <c r="I36" s="446"/>
      <c r="J36" s="446"/>
      <c r="K36" s="447"/>
      <c r="L36" s="447"/>
      <c r="M36" s="445"/>
      <c r="N36" s="445"/>
      <c r="O36" s="445"/>
      <c r="P36" s="445"/>
      <c r="Q36" s="445"/>
      <c r="R36" s="445"/>
      <c r="S36" s="445"/>
      <c r="T36" s="446"/>
      <c r="U36" s="448"/>
      <c r="V36" s="448"/>
      <c r="W36" s="448"/>
      <c r="X36" s="448"/>
      <c r="Y36" s="448"/>
      <c r="Z36" s="448"/>
      <c r="AA36" s="406"/>
    </row>
    <row r="37" spans="1:28" s="452" customFormat="1" ht="14.25" customHeight="1" x14ac:dyDescent="0.25">
      <c r="A37" s="1007" t="s">
        <v>758</v>
      </c>
      <c r="B37" s="1007"/>
      <c r="C37" s="1007"/>
      <c r="D37" s="1007"/>
      <c r="E37" s="1007"/>
      <c r="F37" s="1007"/>
      <c r="G37" s="1007"/>
      <c r="H37" s="1007"/>
      <c r="I37" s="1007"/>
      <c r="J37" s="453"/>
      <c r="K37" s="447"/>
      <c r="L37" s="447"/>
      <c r="M37" s="445"/>
      <c r="N37" s="445"/>
      <c r="O37" s="445"/>
      <c r="P37" s="445"/>
      <c r="Q37" s="445"/>
      <c r="R37" s="445"/>
      <c r="S37" s="445"/>
      <c r="T37" s="446"/>
      <c r="U37" s="448"/>
      <c r="V37" s="448"/>
      <c r="W37" s="448"/>
      <c r="X37" s="448"/>
      <c r="Y37" s="448"/>
      <c r="Z37" s="448"/>
      <c r="AA37" s="406"/>
    </row>
    <row r="38" spans="1:28" s="452" customFormat="1" ht="14.25" customHeight="1" x14ac:dyDescent="0.25">
      <c r="A38" s="447" t="s">
        <v>443</v>
      </c>
      <c r="B38" s="445"/>
      <c r="C38" s="445"/>
      <c r="D38" s="446"/>
      <c r="E38" s="447"/>
      <c r="F38" s="445"/>
      <c r="G38" s="445"/>
      <c r="H38" s="445"/>
      <c r="I38" s="446"/>
      <c r="J38" s="446"/>
      <c r="K38" s="447"/>
      <c r="L38" s="447"/>
      <c r="M38" s="445"/>
      <c r="N38" s="445"/>
      <c r="O38" s="445"/>
      <c r="P38" s="445"/>
      <c r="Q38" s="445"/>
      <c r="R38" s="445"/>
      <c r="S38" s="445"/>
      <c r="T38" s="446"/>
      <c r="U38" s="448"/>
      <c r="V38" s="448"/>
      <c r="W38" s="448"/>
      <c r="X38" s="448"/>
      <c r="Y38" s="448"/>
      <c r="Z38" s="448"/>
      <c r="AA38" s="406"/>
    </row>
    <row r="39" spans="1:28" s="452" customFormat="1" ht="14.25" customHeight="1" x14ac:dyDescent="0.25">
      <c r="A39" s="447" t="s">
        <v>1416</v>
      </c>
      <c r="B39" s="445"/>
      <c r="C39" s="445"/>
      <c r="D39" s="446"/>
      <c r="E39" s="447"/>
      <c r="F39" s="445"/>
      <c r="G39" s="445"/>
      <c r="H39" s="445"/>
      <c r="I39" s="446"/>
      <c r="J39" s="446"/>
      <c r="K39" s="447"/>
      <c r="L39" s="447"/>
      <c r="M39" s="445"/>
      <c r="N39" s="445"/>
      <c r="O39" s="445"/>
      <c r="P39" s="445"/>
      <c r="Q39" s="445"/>
      <c r="R39" s="445"/>
      <c r="S39" s="445"/>
      <c r="T39" s="446"/>
      <c r="U39" s="448"/>
      <c r="V39" s="448"/>
      <c r="W39" s="448"/>
      <c r="X39" s="448"/>
      <c r="Y39" s="448"/>
      <c r="Z39" s="448"/>
      <c r="AA39" s="406"/>
    </row>
    <row r="40" spans="1:28" s="452" customFormat="1" ht="14.25" customHeight="1" x14ac:dyDescent="0.25">
      <c r="A40" s="447" t="s">
        <v>1417</v>
      </c>
      <c r="B40" s="445"/>
      <c r="C40" s="445"/>
      <c r="D40" s="446"/>
      <c r="E40" s="447"/>
      <c r="F40" s="445"/>
      <c r="G40" s="445"/>
      <c r="H40" s="445"/>
      <c r="I40" s="446"/>
      <c r="J40" s="446"/>
      <c r="K40" s="447"/>
      <c r="L40" s="447"/>
      <c r="M40" s="445"/>
      <c r="N40" s="445"/>
      <c r="O40" s="445"/>
      <c r="P40" s="445"/>
      <c r="Q40" s="445"/>
      <c r="R40" s="445"/>
      <c r="S40" s="445"/>
      <c r="T40" s="446"/>
      <c r="U40" s="448"/>
      <c r="V40" s="448"/>
      <c r="W40" s="448"/>
      <c r="X40" s="448"/>
      <c r="Y40" s="448"/>
      <c r="Z40" s="448"/>
      <c r="AA40" s="406"/>
    </row>
    <row r="41" spans="1:28" s="452" customFormat="1" ht="14.25" customHeight="1" x14ac:dyDescent="0.25">
      <c r="A41" s="447" t="s">
        <v>445</v>
      </c>
      <c r="B41" s="447"/>
      <c r="C41" s="447"/>
      <c r="D41" s="447"/>
      <c r="E41" s="447"/>
      <c r="F41" s="447"/>
      <c r="G41" s="447"/>
      <c r="H41" s="447"/>
      <c r="I41" s="447"/>
      <c r="J41" s="447"/>
      <c r="K41" s="447"/>
      <c r="L41" s="447"/>
      <c r="M41" s="447"/>
      <c r="N41" s="447"/>
      <c r="O41" s="447"/>
      <c r="P41" s="447"/>
      <c r="Q41" s="447"/>
      <c r="R41" s="447"/>
      <c r="S41" s="447"/>
      <c r="T41" s="447"/>
      <c r="U41" s="448"/>
      <c r="V41" s="448"/>
      <c r="W41" s="448"/>
      <c r="X41" s="448"/>
      <c r="Y41" s="448"/>
      <c r="Z41" s="448"/>
      <c r="AA41" s="406"/>
    </row>
    <row r="42" spans="1:28" s="452" customFormat="1" ht="14.25" customHeight="1" x14ac:dyDescent="0.25">
      <c r="A42" s="447" t="s">
        <v>446</v>
      </c>
      <c r="B42" s="447"/>
      <c r="C42" s="447"/>
      <c r="D42" s="447"/>
      <c r="E42" s="447"/>
      <c r="F42" s="447"/>
      <c r="G42" s="447"/>
      <c r="H42" s="447"/>
      <c r="I42" s="447"/>
      <c r="J42" s="447"/>
      <c r="K42" s="447"/>
      <c r="L42" s="447"/>
      <c r="M42" s="447"/>
      <c r="N42" s="447"/>
      <c r="O42" s="447"/>
      <c r="P42" s="447"/>
      <c r="Q42" s="447"/>
      <c r="R42" s="447"/>
      <c r="S42" s="447"/>
      <c r="T42" s="447"/>
      <c r="U42" s="448"/>
      <c r="V42" s="448"/>
      <c r="W42" s="448"/>
      <c r="X42" s="448"/>
      <c r="Y42" s="448"/>
      <c r="Z42" s="448"/>
      <c r="AA42" s="406"/>
    </row>
    <row r="43" spans="1:28" x14ac:dyDescent="0.25">
      <c r="A43" s="283" t="s">
        <v>1559</v>
      </c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AA43" s="346"/>
      <c r="AB43" s="346"/>
    </row>
    <row r="44" spans="1:28" x14ac:dyDescent="0.25">
      <c r="A44" s="188" t="s">
        <v>1419</v>
      </c>
      <c r="B44" s="188"/>
      <c r="C44" s="476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AA44" s="346"/>
      <c r="AB44" s="346"/>
    </row>
    <row r="45" spans="1:28" x14ac:dyDescent="0.25">
      <c r="A45" s="188" t="s">
        <v>762</v>
      </c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AA45" s="346"/>
      <c r="AB45" s="346"/>
    </row>
    <row r="46" spans="1:28" x14ac:dyDescent="0.25">
      <c r="A46" s="188" t="s">
        <v>968</v>
      </c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AA46" s="346"/>
      <c r="AB46" s="346"/>
    </row>
    <row r="47" spans="1:28" x14ac:dyDescent="0.25">
      <c r="A47" s="188" t="s">
        <v>765</v>
      </c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AA47" s="346"/>
      <c r="AB47" s="346"/>
    </row>
    <row r="48" spans="1:28" x14ac:dyDescent="0.25">
      <c r="A48" s="188" t="s">
        <v>766</v>
      </c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AA48" s="346"/>
      <c r="AB48" s="346"/>
    </row>
    <row r="49" spans="1:28" x14ac:dyDescent="0.25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</row>
    <row r="50" spans="1:28" x14ac:dyDescent="0.25">
      <c r="A50" s="346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</row>
  </sheetData>
  <mergeCells count="33">
    <mergeCell ref="A2:I2"/>
    <mergeCell ref="A1:I1"/>
    <mergeCell ref="A29:E29"/>
    <mergeCell ref="A30:Q30"/>
    <mergeCell ref="A31:S31"/>
    <mergeCell ref="A37:I37"/>
    <mergeCell ref="A3:I3"/>
    <mergeCell ref="A24:S24"/>
    <mergeCell ref="A25:S25"/>
    <mergeCell ref="A26:S26"/>
    <mergeCell ref="A27:S27"/>
    <mergeCell ref="A28:S28"/>
    <mergeCell ref="A9:U9"/>
    <mergeCell ref="A20:Z20"/>
    <mergeCell ref="A21:C21"/>
    <mergeCell ref="A22:H22"/>
    <mergeCell ref="A23:S23"/>
    <mergeCell ref="A4:B4"/>
    <mergeCell ref="D4:E4"/>
    <mergeCell ref="G4:H4"/>
    <mergeCell ref="A6:U6"/>
    <mergeCell ref="A7:A8"/>
    <mergeCell ref="B7:B8"/>
    <mergeCell ref="C7:C8"/>
    <mergeCell ref="D7:D8"/>
    <mergeCell ref="E7:E8"/>
    <mergeCell ref="F7:F8"/>
    <mergeCell ref="G7:U7"/>
    <mergeCell ref="G8:H8"/>
    <mergeCell ref="I8:J8"/>
    <mergeCell ref="K8:L8"/>
    <mergeCell ref="M8:N8"/>
    <mergeCell ref="O8:P8"/>
  </mergeCells>
  <hyperlinks>
    <hyperlink ref="G4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7"/>
  <sheetViews>
    <sheetView zoomScale="90" zoomScaleNormal="90" workbookViewId="0">
      <selection activeCell="A2" sqref="A2:I2"/>
    </sheetView>
  </sheetViews>
  <sheetFormatPr defaultColWidth="9.140625" defaultRowHeight="15" x14ac:dyDescent="0.25"/>
  <cols>
    <col min="1" max="1" width="17.5703125" style="328" customWidth="1"/>
    <col min="2" max="2" width="16.140625" style="328" customWidth="1"/>
    <col min="3" max="3" width="23.42578125" style="328" customWidth="1"/>
    <col min="4" max="4" width="11.5703125" style="328" customWidth="1"/>
    <col min="5" max="5" width="25" style="328" customWidth="1"/>
    <col min="6" max="6" width="11.5703125" style="328" customWidth="1"/>
    <col min="7" max="8" width="10.7109375" style="328" customWidth="1"/>
    <col min="9" max="9" width="7.7109375" style="328" customWidth="1"/>
    <col min="10" max="10" width="10.42578125" style="328" customWidth="1"/>
    <col min="11" max="11" width="7.42578125" style="328" customWidth="1"/>
    <col min="12" max="12" width="9.28515625" style="328" customWidth="1"/>
    <col min="13" max="13" width="7.42578125" style="328" customWidth="1"/>
    <col min="14" max="14" width="9.5703125" style="328" customWidth="1"/>
    <col min="15" max="15" width="7.42578125" style="328" customWidth="1"/>
    <col min="16" max="16" width="9.140625" style="328"/>
    <col min="17" max="17" width="10.7109375" style="328" customWidth="1"/>
    <col min="18" max="18" width="9.42578125" style="328" customWidth="1"/>
    <col min="19" max="19" width="9.140625" style="328"/>
    <col min="20" max="20" width="8.5703125" style="328" customWidth="1"/>
    <col min="21" max="21" width="10.28515625" style="328" customWidth="1"/>
    <col min="22" max="22" width="9.7109375" style="328" customWidth="1"/>
    <col min="23" max="23" width="8.5703125" style="328" customWidth="1"/>
    <col min="24" max="24" width="9.140625" style="328"/>
    <col min="25" max="25" width="24.28515625" style="328" hidden="1" customWidth="1"/>
    <col min="26" max="55" width="11.5703125" style="328" hidden="1" customWidth="1"/>
    <col min="56" max="1024" width="9.140625" style="328"/>
  </cols>
  <sheetData>
    <row r="1" spans="1:55" ht="24" customHeight="1" x14ac:dyDescent="0.25">
      <c r="A1" s="1124" t="s">
        <v>2921</v>
      </c>
      <c r="B1" s="1124"/>
      <c r="C1" s="1124"/>
      <c r="D1" s="1124"/>
      <c r="E1" s="1124"/>
      <c r="F1" s="1124"/>
      <c r="G1" s="1124"/>
      <c r="H1" s="1124"/>
      <c r="I1" s="1124"/>
    </row>
    <row r="2" spans="1:55" ht="202.5" customHeight="1" x14ac:dyDescent="0.25">
      <c r="A2" s="1110"/>
      <c r="B2" s="1110"/>
      <c r="C2" s="1110"/>
      <c r="D2" s="1110"/>
      <c r="E2" s="1110"/>
      <c r="F2" s="1110"/>
      <c r="G2" s="1110"/>
      <c r="H2" s="1110"/>
      <c r="I2" s="1110"/>
    </row>
    <row r="3" spans="1:55" ht="23.25" customHeight="1" x14ac:dyDescent="0.25">
      <c r="A3" s="1124" t="s">
        <v>2922</v>
      </c>
      <c r="B3" s="1124"/>
      <c r="C3" s="1124"/>
      <c r="D3" s="1124"/>
      <c r="E3" s="1124"/>
      <c r="F3" s="1124"/>
      <c r="G3" s="1124"/>
      <c r="H3" s="1124"/>
      <c r="I3" s="1124"/>
    </row>
    <row r="4" spans="1:55" ht="15.75" x14ac:dyDescent="0.25">
      <c r="A4" s="1009" t="s">
        <v>447</v>
      </c>
      <c r="B4" s="1009"/>
      <c r="C4" s="213">
        <v>-10</v>
      </c>
      <c r="D4" s="1009" t="s">
        <v>1369</v>
      </c>
      <c r="E4" s="1009"/>
      <c r="F4" s="213">
        <v>45</v>
      </c>
      <c r="G4" s="6" t="s">
        <v>42</v>
      </c>
      <c r="H4" s="6"/>
    </row>
    <row r="5" spans="1:55" x14ac:dyDescent="0.25">
      <c r="A5" s="460"/>
      <c r="B5" s="460"/>
      <c r="C5" s="460"/>
      <c r="D5" s="460"/>
      <c r="E5" s="460"/>
      <c r="F5" s="460"/>
    </row>
    <row r="6" spans="1:55" ht="14.25" customHeight="1" x14ac:dyDescent="0.25">
      <c r="A6" s="1000" t="s">
        <v>18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1000"/>
      <c r="W6" s="1000"/>
      <c r="X6" s="458"/>
      <c r="Y6" s="458"/>
      <c r="Z6" s="458"/>
      <c r="AA6" s="458"/>
      <c r="AB6" s="458"/>
      <c r="AC6" s="458"/>
      <c r="AD6" s="458"/>
      <c r="AE6" s="458"/>
      <c r="AF6" s="458"/>
      <c r="AG6" s="458"/>
      <c r="AH6" s="458"/>
      <c r="AI6" s="458"/>
      <c r="AJ6" s="458"/>
      <c r="AK6" s="458"/>
      <c r="AL6" s="458"/>
      <c r="AM6" s="458"/>
      <c r="AN6" s="458"/>
      <c r="AO6" s="458"/>
      <c r="AP6" s="458"/>
      <c r="AQ6" s="458"/>
      <c r="AR6" s="458"/>
      <c r="AS6" s="458"/>
      <c r="AT6" s="458"/>
      <c r="AU6" s="458"/>
      <c r="AV6" s="458"/>
      <c r="AW6" s="458"/>
      <c r="AX6" s="458"/>
      <c r="AY6" s="458"/>
      <c r="AZ6" s="458"/>
      <c r="BA6" s="458"/>
      <c r="BB6" s="458"/>
      <c r="BC6" s="458"/>
    </row>
    <row r="7" spans="1:55" ht="24" customHeight="1" x14ac:dyDescent="0.25">
      <c r="A7" s="1000" t="s">
        <v>331</v>
      </c>
      <c r="B7" s="1000" t="s">
        <v>451</v>
      </c>
      <c r="C7" s="1000" t="s">
        <v>1370</v>
      </c>
      <c r="D7" s="1010" t="s">
        <v>309</v>
      </c>
      <c r="E7" s="1000" t="s">
        <v>1371</v>
      </c>
      <c r="F7" s="1010" t="s">
        <v>309</v>
      </c>
      <c r="G7" s="1000" t="s">
        <v>1372</v>
      </c>
      <c r="H7" s="1000"/>
      <c r="I7" s="1000"/>
      <c r="J7" s="1000"/>
      <c r="K7" s="1000"/>
      <c r="L7" s="1000"/>
      <c r="M7" s="1000"/>
      <c r="N7" s="1000"/>
      <c r="O7" s="1000"/>
      <c r="P7" s="1000"/>
      <c r="Q7" s="1000"/>
      <c r="R7" s="1000"/>
      <c r="S7" s="1000"/>
      <c r="T7" s="1000"/>
      <c r="U7" s="1000"/>
      <c r="V7" s="1000"/>
      <c r="W7" s="1000"/>
      <c r="X7" s="551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58"/>
      <c r="AR7" s="458"/>
      <c r="AS7" s="458"/>
      <c r="AT7" s="458"/>
      <c r="AU7" s="458"/>
      <c r="AV7" s="458"/>
      <c r="AW7" s="458"/>
      <c r="AX7" s="458"/>
      <c r="AY7" s="458"/>
      <c r="AZ7" s="458"/>
      <c r="BA7" s="458"/>
      <c r="BB7" s="458"/>
      <c r="BC7" s="458"/>
    </row>
    <row r="8" spans="1:55" ht="48.75" customHeight="1" x14ac:dyDescent="0.25">
      <c r="A8" s="1000"/>
      <c r="B8" s="1000"/>
      <c r="C8" s="1000"/>
      <c r="D8" s="1010"/>
      <c r="E8" s="1000"/>
      <c r="F8" s="1010"/>
      <c r="G8" s="1003" t="s">
        <v>1373</v>
      </c>
      <c r="H8" s="1003"/>
      <c r="I8" s="1003" t="s">
        <v>1374</v>
      </c>
      <c r="J8" s="1003"/>
      <c r="K8" s="1003" t="s">
        <v>1375</v>
      </c>
      <c r="L8" s="1003"/>
      <c r="M8" s="1000" t="s">
        <v>1376</v>
      </c>
      <c r="N8" s="1000"/>
      <c r="O8" s="1000" t="s">
        <v>1377</v>
      </c>
      <c r="P8" s="1000"/>
      <c r="Q8" s="217" t="s">
        <v>1378</v>
      </c>
      <c r="R8" s="217" t="s">
        <v>1379</v>
      </c>
      <c r="S8" s="217" t="s">
        <v>1380</v>
      </c>
      <c r="T8" s="217" t="s">
        <v>1381</v>
      </c>
      <c r="U8" s="217" t="s">
        <v>1560</v>
      </c>
      <c r="V8" s="217" t="s">
        <v>1561</v>
      </c>
      <c r="W8" s="217" t="s">
        <v>1384</v>
      </c>
      <c r="X8" s="551" t="s">
        <v>1385</v>
      </c>
      <c r="Y8" s="400"/>
      <c r="Z8" s="401" t="s">
        <v>975</v>
      </c>
      <c r="AA8" s="401" t="s">
        <v>976</v>
      </c>
      <c r="AB8" s="402" t="s">
        <v>1250</v>
      </c>
      <c r="AC8" s="402" t="s">
        <v>1251</v>
      </c>
      <c r="AD8" s="402" t="s">
        <v>1252</v>
      </c>
      <c r="AE8" s="402" t="s">
        <v>1253</v>
      </c>
      <c r="AF8" s="402" t="s">
        <v>774</v>
      </c>
      <c r="AG8" s="402" t="s">
        <v>775</v>
      </c>
      <c r="AH8" s="402" t="s">
        <v>776</v>
      </c>
      <c r="AI8" s="402" t="s">
        <v>777</v>
      </c>
      <c r="AJ8" s="402" t="s">
        <v>778</v>
      </c>
      <c r="AK8" s="402" t="s">
        <v>779</v>
      </c>
      <c r="AL8" s="402" t="s">
        <v>780</v>
      </c>
      <c r="AM8" s="402" t="s">
        <v>781</v>
      </c>
      <c r="AN8" s="402" t="s">
        <v>782</v>
      </c>
      <c r="AO8" s="402" t="s">
        <v>783</v>
      </c>
      <c r="AP8" s="403" t="s">
        <v>784</v>
      </c>
      <c r="AQ8" s="403" t="s">
        <v>785</v>
      </c>
      <c r="AR8" s="403" t="s">
        <v>786</v>
      </c>
      <c r="AS8" s="403" t="s">
        <v>787</v>
      </c>
      <c r="AT8" s="403" t="s">
        <v>788</v>
      </c>
      <c r="AU8" s="403" t="s">
        <v>789</v>
      </c>
      <c r="AV8" s="403" t="s">
        <v>790</v>
      </c>
      <c r="AW8" s="403" t="s">
        <v>791</v>
      </c>
      <c r="AX8" s="403" t="s">
        <v>792</v>
      </c>
      <c r="AY8" s="403" t="s">
        <v>793</v>
      </c>
      <c r="AZ8" s="403" t="s">
        <v>1254</v>
      </c>
      <c r="BA8" s="403" t="s">
        <v>1255</v>
      </c>
      <c r="BB8" s="403" t="s">
        <v>1256</v>
      </c>
      <c r="BC8" s="403" t="s">
        <v>1258</v>
      </c>
    </row>
    <row r="9" spans="1:55" ht="15" customHeight="1" x14ac:dyDescent="0.25">
      <c r="A9" s="1000" t="s">
        <v>993</v>
      </c>
      <c r="B9" s="1000"/>
      <c r="C9" s="1000"/>
      <c r="D9" s="1000"/>
      <c r="E9" s="1000"/>
      <c r="F9" s="1000"/>
      <c r="G9" s="1000"/>
      <c r="H9" s="1000"/>
      <c r="I9" s="1000"/>
      <c r="J9" s="1000"/>
      <c r="K9" s="1000"/>
      <c r="L9" s="1000"/>
      <c r="M9" s="1000"/>
      <c r="N9" s="1000"/>
      <c r="O9" s="1000"/>
      <c r="P9" s="1000"/>
      <c r="Q9" s="1000"/>
      <c r="R9" s="1000"/>
      <c r="S9" s="1000"/>
      <c r="T9" s="1000"/>
      <c r="U9" s="1000"/>
      <c r="V9" s="1000"/>
      <c r="W9" s="1000"/>
      <c r="X9" s="551"/>
      <c r="Y9" s="1018" t="s">
        <v>993</v>
      </c>
      <c r="Z9" s="1018"/>
      <c r="AA9" s="1018"/>
      <c r="AB9" s="1018"/>
      <c r="AC9" s="1018"/>
      <c r="AD9" s="1018"/>
      <c r="AE9" s="1018"/>
      <c r="AF9" s="1018"/>
      <c r="AG9" s="1018"/>
      <c r="AH9" s="1018"/>
      <c r="AI9" s="1018"/>
      <c r="AJ9" s="1018"/>
      <c r="AK9" s="1018"/>
      <c r="AL9" s="1018"/>
      <c r="AM9" s="1018"/>
      <c r="AN9" s="1018"/>
      <c r="AO9" s="1018"/>
      <c r="AP9" s="1018"/>
      <c r="AQ9" s="1018"/>
      <c r="AR9" s="1018"/>
      <c r="AS9" s="1018"/>
      <c r="AT9" s="1018"/>
      <c r="AU9" s="1018"/>
      <c r="AV9" s="1018"/>
      <c r="AW9" s="1018"/>
      <c r="AX9" s="1018"/>
      <c r="AY9" s="1018"/>
      <c r="AZ9" s="1018"/>
      <c r="BA9" s="1018"/>
      <c r="BB9" s="1018"/>
      <c r="BC9" s="1018"/>
    </row>
    <row r="10" spans="1:55" s="339" customFormat="1" ht="18" customHeight="1" x14ac:dyDescent="0.25">
      <c r="A10" s="432">
        <f t="shared" ref="A10:A21" si="0">IF(AND($C$4&lt;=AB10,$C$4&gt;=AC10,$F$4&gt;=AD10,$F$4&lt;=AE10),AF10+AG10*$C$4+AH10*$F$4+AI10*$C$4*$C$4+AJ10*$C$4*$F$4+AK10*$F$4*$F$4+AL10*$C$4*$C$4*$C$4+AM10*$F$4*$C$4*$C$4+AN10*$C$4*$F$4*$F$4+AO10*$F$4*$F$4*$F$4,0)/1000</f>
        <v>8.7088431204912826</v>
      </c>
      <c r="B10" s="432">
        <f t="shared" ref="B10:B21" si="1">IF(AND($C$4&lt;=AB10,$C$4&gt;=AC10,$F$4&gt;=AD10,$F$4&lt;=AE10),AP10+AQ10*$C$4+AR10*$F$4+AS10*$C$4*$C$4+AT10*$C$4*$F$4+AU10*$F$4*$F$4+AV10*$C$4*$C$4*$C$4+AW10*$F$4*$C$4*$C$4+AX10*$C$4*$F$4*$F$4+AY10*$F$4*$F$4*$F$4,0)/1000</f>
        <v>4.1735385310609123</v>
      </c>
      <c r="C10" s="433" t="s">
        <v>875</v>
      </c>
      <c r="D10" s="293" t="s">
        <v>312</v>
      </c>
      <c r="E10" s="433" t="s">
        <v>1562</v>
      </c>
      <c r="F10" s="293" t="s">
        <v>312</v>
      </c>
      <c r="G10" s="214" t="s">
        <v>407</v>
      </c>
      <c r="H10" s="215">
        <v>33800</v>
      </c>
      <c r="I10" s="214" t="s">
        <v>459</v>
      </c>
      <c r="J10" s="215">
        <v>33200</v>
      </c>
      <c r="K10" s="214" t="s">
        <v>409</v>
      </c>
      <c r="L10" s="216">
        <v>13300</v>
      </c>
      <c r="M10" s="214" t="s">
        <v>531</v>
      </c>
      <c r="N10" s="216">
        <v>13000</v>
      </c>
      <c r="O10" s="214" t="s">
        <v>411</v>
      </c>
      <c r="P10" s="216">
        <v>3300</v>
      </c>
      <c r="Q10" s="215">
        <v>10600</v>
      </c>
      <c r="R10" s="215">
        <v>12400</v>
      </c>
      <c r="S10" s="215">
        <v>5400</v>
      </c>
      <c r="T10" s="215">
        <v>2800</v>
      </c>
      <c r="U10" s="293" t="s">
        <v>312</v>
      </c>
      <c r="V10" s="293" t="s">
        <v>312</v>
      </c>
      <c r="W10" s="215">
        <v>4900</v>
      </c>
      <c r="X10" s="552"/>
      <c r="Y10" s="553" t="s">
        <v>875</v>
      </c>
      <c r="Z10" s="554"/>
      <c r="AA10" s="554"/>
      <c r="AB10" s="438">
        <v>-10</v>
      </c>
      <c r="AC10" s="438">
        <v>-40</v>
      </c>
      <c r="AD10" s="438">
        <v>35</v>
      </c>
      <c r="AE10" s="438">
        <v>50</v>
      </c>
      <c r="AF10" s="458">
        <v>24640.468471617602</v>
      </c>
      <c r="AG10" s="458">
        <v>921.06532641625199</v>
      </c>
      <c r="AH10" s="458">
        <v>-201.691338854939</v>
      </c>
      <c r="AI10" s="458">
        <v>12.2274029394952</v>
      </c>
      <c r="AJ10" s="458">
        <v>-7.2680072989668103</v>
      </c>
      <c r="AK10" s="458">
        <v>-1.2551743996479801</v>
      </c>
      <c r="AL10" s="458">
        <v>5.7348468148937598E-2</v>
      </c>
      <c r="AM10" s="458">
        <v>-7.19111423188383E-2</v>
      </c>
      <c r="AN10" s="458">
        <v>-1.40263902936826E-2</v>
      </c>
      <c r="AO10" s="458">
        <v>5.49176348365069E-3</v>
      </c>
      <c r="AP10" s="458">
        <v>839.20159283794806</v>
      </c>
      <c r="AQ10" s="458">
        <v>-66.342261527004894</v>
      </c>
      <c r="AR10" s="458">
        <v>109.92508029231701</v>
      </c>
      <c r="AS10" s="458">
        <v>-1.8481376426455001</v>
      </c>
      <c r="AT10" s="458">
        <v>2.8608047451377501</v>
      </c>
      <c r="AU10" s="458">
        <v>-0.40415635400970401</v>
      </c>
      <c r="AV10" s="458">
        <v>-1.2867957864367599E-2</v>
      </c>
      <c r="AW10" s="458">
        <v>1.6666949408907498E-2</v>
      </c>
      <c r="AX10" s="458">
        <v>-6.8209370831511197E-3</v>
      </c>
      <c r="AY10" s="458">
        <v>-2.3167624679662499E-3</v>
      </c>
      <c r="AZ10" s="458"/>
      <c r="BA10" s="458"/>
      <c r="BB10" s="555">
        <v>1</v>
      </c>
      <c r="BC10" s="556"/>
    </row>
    <row r="11" spans="1:55" s="339" customFormat="1" ht="15.75" customHeight="1" x14ac:dyDescent="0.25">
      <c r="A11" s="432">
        <f t="shared" si="0"/>
        <v>11.073793935121421</v>
      </c>
      <c r="B11" s="432">
        <f t="shared" si="1"/>
        <v>5.3367268572900954</v>
      </c>
      <c r="C11" s="433" t="s">
        <v>878</v>
      </c>
      <c r="D11" s="293" t="s">
        <v>312</v>
      </c>
      <c r="E11" s="433" t="s">
        <v>1563</v>
      </c>
      <c r="F11" s="293" t="s">
        <v>312</v>
      </c>
      <c r="G11" s="214" t="s">
        <v>407</v>
      </c>
      <c r="H11" s="215">
        <v>33800</v>
      </c>
      <c r="I11" s="214" t="s">
        <v>459</v>
      </c>
      <c r="J11" s="215">
        <v>33200</v>
      </c>
      <c r="K11" s="214" t="s">
        <v>409</v>
      </c>
      <c r="L11" s="216">
        <v>13300</v>
      </c>
      <c r="M11" s="214" t="s">
        <v>410</v>
      </c>
      <c r="N11" s="216">
        <v>17600</v>
      </c>
      <c r="O11" s="214" t="s">
        <v>411</v>
      </c>
      <c r="P11" s="216">
        <v>3300</v>
      </c>
      <c r="Q11" s="215">
        <v>10600</v>
      </c>
      <c r="R11" s="215">
        <v>12400</v>
      </c>
      <c r="S11" s="215">
        <v>5400</v>
      </c>
      <c r="T11" s="215">
        <v>2800</v>
      </c>
      <c r="U11" s="293" t="s">
        <v>312</v>
      </c>
      <c r="V11" s="293" t="s">
        <v>312</v>
      </c>
      <c r="W11" s="215">
        <v>4900</v>
      </c>
      <c r="X11" s="552"/>
      <c r="Y11" s="553" t="s">
        <v>878</v>
      </c>
      <c r="Z11" s="554"/>
      <c r="AA11" s="554"/>
      <c r="AB11" s="438">
        <v>-10</v>
      </c>
      <c r="AC11" s="438">
        <v>-40</v>
      </c>
      <c r="AD11" s="438">
        <v>35</v>
      </c>
      <c r="AE11" s="438">
        <v>50</v>
      </c>
      <c r="AF11" s="458">
        <v>31328.166085422701</v>
      </c>
      <c r="AG11" s="458">
        <v>1145.3329646299201</v>
      </c>
      <c r="AH11" s="458">
        <v>-270.88562963935402</v>
      </c>
      <c r="AI11" s="458">
        <v>14.949133343391599</v>
      </c>
      <c r="AJ11" s="458">
        <v>-8.8977472245756406</v>
      </c>
      <c r="AK11" s="458">
        <v>-1.2402254375194199</v>
      </c>
      <c r="AL11" s="458">
        <v>7.0601791440066702E-2</v>
      </c>
      <c r="AM11" s="458">
        <v>-8.2004725771579107E-2</v>
      </c>
      <c r="AN11" s="458">
        <v>-1.41908348130189E-2</v>
      </c>
      <c r="AO11" s="458">
        <v>6.0754612652512297E-3</v>
      </c>
      <c r="AP11" s="458">
        <v>1057.14498127447</v>
      </c>
      <c r="AQ11" s="458">
        <v>-87.721940861575106</v>
      </c>
      <c r="AR11" s="458">
        <v>141.15185860466499</v>
      </c>
      <c r="AS11" s="458">
        <v>-2.47688836025646</v>
      </c>
      <c r="AT11" s="458">
        <v>3.82103882479247</v>
      </c>
      <c r="AU11" s="458">
        <v>-0.54653500708305403</v>
      </c>
      <c r="AV11" s="458">
        <v>-1.7150445108471E-2</v>
      </c>
      <c r="AW11" s="458">
        <v>2.4032444109673898E-2</v>
      </c>
      <c r="AX11" s="458">
        <v>-8.2417272569243506E-3</v>
      </c>
      <c r="AY11" s="458">
        <v>-1.84112915050018E-3</v>
      </c>
      <c r="AZ11" s="443"/>
      <c r="BA11" s="443"/>
      <c r="BB11" s="555">
        <v>1</v>
      </c>
      <c r="BC11" s="556"/>
    </row>
    <row r="12" spans="1:55" s="339" customFormat="1" ht="15.75" customHeight="1" x14ac:dyDescent="0.25">
      <c r="A12" s="432">
        <f t="shared" si="0"/>
        <v>12.831268545662621</v>
      </c>
      <c r="B12" s="432">
        <f t="shared" si="1"/>
        <v>6.1094160314947503</v>
      </c>
      <c r="C12" s="433" t="s">
        <v>881</v>
      </c>
      <c r="D12" s="293" t="s">
        <v>312</v>
      </c>
      <c r="E12" s="433" t="s">
        <v>1564</v>
      </c>
      <c r="F12" s="293" t="s">
        <v>312</v>
      </c>
      <c r="G12" s="214" t="s">
        <v>571</v>
      </c>
      <c r="H12" s="215">
        <v>51800</v>
      </c>
      <c r="I12" s="214" t="s">
        <v>408</v>
      </c>
      <c r="J12" s="215">
        <v>33800</v>
      </c>
      <c r="K12" s="214" t="s">
        <v>572</v>
      </c>
      <c r="L12" s="216">
        <v>16100</v>
      </c>
      <c r="M12" s="214" t="s">
        <v>410</v>
      </c>
      <c r="N12" s="216">
        <v>17600</v>
      </c>
      <c r="O12" s="214" t="s">
        <v>573</v>
      </c>
      <c r="P12" s="216">
        <v>5800</v>
      </c>
      <c r="Q12" s="215">
        <v>10600</v>
      </c>
      <c r="R12" s="215">
        <v>12400</v>
      </c>
      <c r="S12" s="215">
        <v>5400</v>
      </c>
      <c r="T12" s="215">
        <v>2800</v>
      </c>
      <c r="U12" s="293" t="s">
        <v>312</v>
      </c>
      <c r="V12" s="293" t="s">
        <v>312</v>
      </c>
      <c r="W12" s="215">
        <v>4900</v>
      </c>
      <c r="X12" s="552"/>
      <c r="Y12" s="553" t="s">
        <v>881</v>
      </c>
      <c r="Z12" s="554"/>
      <c r="AA12" s="554"/>
      <c r="AB12" s="438">
        <v>-10</v>
      </c>
      <c r="AC12" s="438">
        <v>-40</v>
      </c>
      <c r="AD12" s="438">
        <v>35</v>
      </c>
      <c r="AE12" s="438">
        <v>50</v>
      </c>
      <c r="AF12" s="458">
        <v>36165.585826132497</v>
      </c>
      <c r="AG12" s="458">
        <v>1290.5901728416</v>
      </c>
      <c r="AH12" s="458">
        <v>-327.57491831343799</v>
      </c>
      <c r="AI12" s="458">
        <v>16.585993133298899</v>
      </c>
      <c r="AJ12" s="458">
        <v>-9.6424673003725907</v>
      </c>
      <c r="AK12" s="458">
        <v>-0.95865869674972604</v>
      </c>
      <c r="AL12" s="458">
        <v>7.9857937584792094E-2</v>
      </c>
      <c r="AM12" s="458">
        <v>-8.1237686043656901E-2</v>
      </c>
      <c r="AN12" s="458">
        <v>-1.41860397072019E-2</v>
      </c>
      <c r="AO12" s="458">
        <v>4.5452977249040702E-3</v>
      </c>
      <c r="AP12" s="458">
        <v>1355.2235096511799</v>
      </c>
      <c r="AQ12" s="458">
        <v>-101.000163821565</v>
      </c>
      <c r="AR12" s="458">
        <v>158.52448455789201</v>
      </c>
      <c r="AS12" s="458">
        <v>-2.8945157725312001</v>
      </c>
      <c r="AT12" s="458">
        <v>4.4292899850133098</v>
      </c>
      <c r="AU12" s="458">
        <v>-0.68403914365308904</v>
      </c>
      <c r="AV12" s="458">
        <v>-2.0096981043315299E-2</v>
      </c>
      <c r="AW12" s="458">
        <v>2.90850703471628E-2</v>
      </c>
      <c r="AX12" s="458">
        <v>-1.0402671701166899E-2</v>
      </c>
      <c r="AY12" s="458">
        <v>-9.1339900822807096E-4</v>
      </c>
      <c r="AZ12" s="557"/>
      <c r="BA12" s="558"/>
      <c r="BB12" s="555">
        <v>1</v>
      </c>
      <c r="BC12" s="556"/>
    </row>
    <row r="13" spans="1:55" s="339" customFormat="1" ht="15.75" customHeight="1" x14ac:dyDescent="0.25">
      <c r="A13" s="432">
        <f t="shared" si="0"/>
        <v>15.998389309240372</v>
      </c>
      <c r="B13" s="432">
        <f t="shared" si="1"/>
        <v>7.5051448194115489</v>
      </c>
      <c r="C13" s="433" t="s">
        <v>884</v>
      </c>
      <c r="D13" s="293" t="s">
        <v>312</v>
      </c>
      <c r="E13" s="433" t="s">
        <v>1565</v>
      </c>
      <c r="F13" s="293" t="s">
        <v>312</v>
      </c>
      <c r="G13" s="214" t="s">
        <v>571</v>
      </c>
      <c r="H13" s="215">
        <v>51800</v>
      </c>
      <c r="I13" s="214" t="s">
        <v>408</v>
      </c>
      <c r="J13" s="215">
        <v>33800</v>
      </c>
      <c r="K13" s="214" t="s">
        <v>572</v>
      </c>
      <c r="L13" s="216">
        <v>16100</v>
      </c>
      <c r="M13" s="214" t="s">
        <v>410</v>
      </c>
      <c r="N13" s="216">
        <v>17600</v>
      </c>
      <c r="O13" s="214" t="s">
        <v>573</v>
      </c>
      <c r="P13" s="216">
        <v>5800</v>
      </c>
      <c r="Q13" s="215">
        <v>10600</v>
      </c>
      <c r="R13" s="215">
        <v>12400</v>
      </c>
      <c r="S13" s="215">
        <v>5400</v>
      </c>
      <c r="T13" s="215">
        <v>2800</v>
      </c>
      <c r="U13" s="293" t="s">
        <v>312</v>
      </c>
      <c r="V13" s="293" t="s">
        <v>312</v>
      </c>
      <c r="W13" s="215">
        <v>4900</v>
      </c>
      <c r="X13" s="552"/>
      <c r="Y13" s="553" t="s">
        <v>884</v>
      </c>
      <c r="Z13" s="554"/>
      <c r="AA13" s="554"/>
      <c r="AB13" s="438">
        <v>-10</v>
      </c>
      <c r="AC13" s="438">
        <v>-40</v>
      </c>
      <c r="AD13" s="438">
        <v>35</v>
      </c>
      <c r="AE13" s="438">
        <v>50</v>
      </c>
      <c r="AF13" s="458">
        <v>45564.517853662597</v>
      </c>
      <c r="AG13" s="458">
        <v>1587.8818436076899</v>
      </c>
      <c r="AH13" s="458">
        <v>-436.317439961574</v>
      </c>
      <c r="AI13" s="458">
        <v>20.082307557272401</v>
      </c>
      <c r="AJ13" s="458">
        <v>-11.490353370089601</v>
      </c>
      <c r="AK13" s="458">
        <v>-0.75282487384362295</v>
      </c>
      <c r="AL13" s="458">
        <v>9.9200698881752203E-2</v>
      </c>
      <c r="AM13" s="458">
        <v>-8.4915280824638506E-2</v>
      </c>
      <c r="AN13" s="458">
        <v>-1.3242649864716301E-2</v>
      </c>
      <c r="AO13" s="458">
        <v>5.5496415914776899E-3</v>
      </c>
      <c r="AP13" s="458">
        <v>1875.8694679857099</v>
      </c>
      <c r="AQ13" s="458">
        <v>-126.81474935001999</v>
      </c>
      <c r="AR13" s="458">
        <v>192.99026371489899</v>
      </c>
      <c r="AS13" s="458">
        <v>-3.7250341478779498</v>
      </c>
      <c r="AT13" s="458">
        <v>5.6653314716977299</v>
      </c>
      <c r="AU13" s="458">
        <v>-0.94254478302710698</v>
      </c>
      <c r="AV13" s="458">
        <v>-2.5943838075074398E-2</v>
      </c>
      <c r="AW13" s="458">
        <v>3.8751473047779102E-2</v>
      </c>
      <c r="AX13" s="458">
        <v>-1.4371736224314599E-2</v>
      </c>
      <c r="AY13" s="458">
        <v>1.73043929815081E-4</v>
      </c>
      <c r="AZ13" s="557"/>
      <c r="BA13" s="558"/>
      <c r="BB13" s="555">
        <v>1</v>
      </c>
      <c r="BC13" s="556"/>
    </row>
    <row r="14" spans="1:55" s="339" customFormat="1" ht="15.75" x14ac:dyDescent="0.25">
      <c r="A14" s="432">
        <f t="shared" si="0"/>
        <v>20.083276135109646</v>
      </c>
      <c r="B14" s="432">
        <f t="shared" si="1"/>
        <v>9.2829671628903174</v>
      </c>
      <c r="C14" s="433" t="s">
        <v>887</v>
      </c>
      <c r="D14" s="293" t="s">
        <v>312</v>
      </c>
      <c r="E14" s="433" t="s">
        <v>1566</v>
      </c>
      <c r="F14" s="293" t="s">
        <v>312</v>
      </c>
      <c r="G14" s="214" t="s">
        <v>416</v>
      </c>
      <c r="H14" s="216">
        <v>62000</v>
      </c>
      <c r="I14" s="214" t="s">
        <v>417</v>
      </c>
      <c r="J14" s="215">
        <v>51800</v>
      </c>
      <c r="K14" s="214" t="s">
        <v>418</v>
      </c>
      <c r="L14" s="216">
        <v>17500</v>
      </c>
      <c r="M14" s="214" t="s">
        <v>559</v>
      </c>
      <c r="N14" s="216">
        <v>21000</v>
      </c>
      <c r="O14" s="214" t="s">
        <v>420</v>
      </c>
      <c r="P14" s="216">
        <v>15700</v>
      </c>
      <c r="Q14" s="215">
        <v>10600</v>
      </c>
      <c r="R14" s="215">
        <v>12400</v>
      </c>
      <c r="S14" s="215">
        <v>5400</v>
      </c>
      <c r="T14" s="215">
        <v>2800</v>
      </c>
      <c r="U14" s="293" t="s">
        <v>312</v>
      </c>
      <c r="V14" s="293" t="s">
        <v>312</v>
      </c>
      <c r="W14" s="215">
        <v>4900</v>
      </c>
      <c r="X14" s="552"/>
      <c r="Y14" s="559" t="s">
        <v>887</v>
      </c>
      <c r="Z14" s="560"/>
      <c r="AA14" s="560"/>
      <c r="AB14" s="438">
        <v>-10</v>
      </c>
      <c r="AC14" s="438">
        <v>-40</v>
      </c>
      <c r="AD14" s="438">
        <v>35</v>
      </c>
      <c r="AE14" s="438">
        <v>50</v>
      </c>
      <c r="AF14" s="458">
        <v>60719.289917152797</v>
      </c>
      <c r="AG14" s="458">
        <v>2148.4833700260401</v>
      </c>
      <c r="AH14" s="458">
        <v>-662.76880313462902</v>
      </c>
      <c r="AI14" s="458">
        <v>27.257925748720101</v>
      </c>
      <c r="AJ14" s="458">
        <v>-17.600852188363799</v>
      </c>
      <c r="AK14" s="458">
        <v>0.28449334734888299</v>
      </c>
      <c r="AL14" s="458">
        <v>0.131143798218292</v>
      </c>
      <c r="AM14" s="458">
        <v>-0.13254786442074301</v>
      </c>
      <c r="AN14" s="458">
        <v>-3.12991854973204E-3</v>
      </c>
      <c r="AO14" s="458">
        <v>1.2660555142706301E-3</v>
      </c>
      <c r="AP14" s="458">
        <v>2979.51242389863</v>
      </c>
      <c r="AQ14" s="458">
        <v>-151.367590296401</v>
      </c>
      <c r="AR14" s="458">
        <v>212.81653488208099</v>
      </c>
      <c r="AS14" s="458">
        <v>-4.8285746005821197</v>
      </c>
      <c r="AT14" s="458">
        <v>7.4960750342869504</v>
      </c>
      <c r="AU14" s="458">
        <v>-0.72291198840568305</v>
      </c>
      <c r="AV14" s="458">
        <v>-3.4830499545188E-2</v>
      </c>
      <c r="AW14" s="458">
        <v>5.8308333944407598E-2</v>
      </c>
      <c r="AX14" s="458">
        <v>-1.6610352614564401E-2</v>
      </c>
      <c r="AY14" s="458">
        <v>-1.1034828466070701E-3</v>
      </c>
      <c r="AZ14" s="557"/>
      <c r="BA14" s="558"/>
      <c r="BB14" s="555">
        <v>1</v>
      </c>
      <c r="BC14" s="556"/>
    </row>
    <row r="15" spans="1:55" s="339" customFormat="1" ht="15.75" customHeight="1" x14ac:dyDescent="0.25">
      <c r="A15" s="432">
        <f t="shared" si="0"/>
        <v>27.342875565565091</v>
      </c>
      <c r="B15" s="432">
        <f t="shared" si="1"/>
        <v>12.481188489778457</v>
      </c>
      <c r="C15" s="433" t="s">
        <v>892</v>
      </c>
      <c r="D15" s="293" t="s">
        <v>312</v>
      </c>
      <c r="E15" s="433" t="s">
        <v>1567</v>
      </c>
      <c r="F15" s="293" t="s">
        <v>312</v>
      </c>
      <c r="G15" s="214" t="s">
        <v>416</v>
      </c>
      <c r="H15" s="216">
        <v>62000</v>
      </c>
      <c r="I15" s="214" t="s">
        <v>417</v>
      </c>
      <c r="J15" s="215">
        <v>51800</v>
      </c>
      <c r="K15" s="214" t="s">
        <v>418</v>
      </c>
      <c r="L15" s="216">
        <v>17500</v>
      </c>
      <c r="M15" s="214" t="s">
        <v>559</v>
      </c>
      <c r="N15" s="216">
        <v>21000</v>
      </c>
      <c r="O15" s="214" t="s">
        <v>420</v>
      </c>
      <c r="P15" s="216">
        <v>15700</v>
      </c>
      <c r="Q15" s="215">
        <v>10600</v>
      </c>
      <c r="R15" s="215">
        <v>12400</v>
      </c>
      <c r="S15" s="215">
        <v>5400</v>
      </c>
      <c r="T15" s="215">
        <v>2800</v>
      </c>
      <c r="U15" s="293" t="s">
        <v>312</v>
      </c>
      <c r="V15" s="293" t="s">
        <v>312</v>
      </c>
      <c r="W15" s="215">
        <v>4900</v>
      </c>
      <c r="X15" s="552"/>
      <c r="Y15" s="553" t="s">
        <v>892</v>
      </c>
      <c r="Z15" s="554"/>
      <c r="AA15" s="554"/>
      <c r="AB15" s="438">
        <v>-10</v>
      </c>
      <c r="AC15" s="438">
        <v>-40</v>
      </c>
      <c r="AD15" s="438">
        <v>35</v>
      </c>
      <c r="AE15" s="438">
        <v>50</v>
      </c>
      <c r="AF15" s="458">
        <v>78332.875492449704</v>
      </c>
      <c r="AG15" s="458">
        <v>2836.1374852372601</v>
      </c>
      <c r="AH15" s="458">
        <v>-665.476563813746</v>
      </c>
      <c r="AI15" s="458">
        <v>37.182644772977703</v>
      </c>
      <c r="AJ15" s="458">
        <v>-19.753920496826499</v>
      </c>
      <c r="AK15" s="458">
        <v>-3.4422482643621</v>
      </c>
      <c r="AL15" s="458">
        <v>0.18147744877198199</v>
      </c>
      <c r="AM15" s="458">
        <v>-0.17624462176546701</v>
      </c>
      <c r="AN15" s="458">
        <v>-4.9629802012343398E-2</v>
      </c>
      <c r="AO15" s="458">
        <v>1.8111594924957401E-2</v>
      </c>
      <c r="AP15" s="458">
        <v>2740.6322089812902</v>
      </c>
      <c r="AQ15" s="458">
        <v>-207.22868620558199</v>
      </c>
      <c r="AR15" s="458">
        <v>350.15199079873599</v>
      </c>
      <c r="AS15" s="458">
        <v>-6.23136919114439</v>
      </c>
      <c r="AT15" s="458">
        <v>9.7322784681228391</v>
      </c>
      <c r="AU15" s="458">
        <v>-1.73960609593181</v>
      </c>
      <c r="AV15" s="458">
        <v>-4.5383190090956101E-2</v>
      </c>
      <c r="AW15" s="458">
        <v>6.5285046721690707E-2</v>
      </c>
      <c r="AX15" s="458">
        <v>-2.0457131150611998E-2</v>
      </c>
      <c r="AY15" s="458">
        <v>-3.4746600747171102E-3</v>
      </c>
      <c r="AZ15" s="557"/>
      <c r="BA15" s="558"/>
      <c r="BB15" s="555">
        <v>1</v>
      </c>
      <c r="BC15" s="556"/>
    </row>
    <row r="16" spans="1:55" s="339" customFormat="1" ht="15.75" x14ac:dyDescent="0.25">
      <c r="A16" s="432">
        <f t="shared" si="0"/>
        <v>31.695308226533587</v>
      </c>
      <c r="B16" s="432">
        <f t="shared" si="1"/>
        <v>14.11343101751303</v>
      </c>
      <c r="C16" s="433" t="s">
        <v>895</v>
      </c>
      <c r="D16" s="293" t="s">
        <v>312</v>
      </c>
      <c r="E16" s="433" t="s">
        <v>1568</v>
      </c>
      <c r="F16" s="293" t="s">
        <v>312</v>
      </c>
      <c r="G16" s="214" t="s">
        <v>416</v>
      </c>
      <c r="H16" s="216">
        <v>62000</v>
      </c>
      <c r="I16" s="214" t="s">
        <v>417</v>
      </c>
      <c r="J16" s="215">
        <v>51800</v>
      </c>
      <c r="K16" s="214" t="s">
        <v>418</v>
      </c>
      <c r="L16" s="216">
        <v>17500</v>
      </c>
      <c r="M16" s="214" t="s">
        <v>419</v>
      </c>
      <c r="N16" s="216">
        <v>25200</v>
      </c>
      <c r="O16" s="214" t="s">
        <v>420</v>
      </c>
      <c r="P16" s="216">
        <v>15700</v>
      </c>
      <c r="Q16" s="215">
        <v>10600</v>
      </c>
      <c r="R16" s="215">
        <v>12400</v>
      </c>
      <c r="S16" s="215">
        <v>5400</v>
      </c>
      <c r="T16" s="215">
        <v>2800</v>
      </c>
      <c r="U16" s="293" t="s">
        <v>312</v>
      </c>
      <c r="V16" s="293" t="s">
        <v>312</v>
      </c>
      <c r="W16" s="215">
        <v>4900</v>
      </c>
      <c r="X16" s="552"/>
      <c r="Y16" s="553" t="s">
        <v>895</v>
      </c>
      <c r="Z16" s="554"/>
      <c r="AA16" s="554"/>
      <c r="AB16" s="438">
        <v>-10</v>
      </c>
      <c r="AC16" s="438">
        <v>-40</v>
      </c>
      <c r="AD16" s="438">
        <v>35</v>
      </c>
      <c r="AE16" s="438">
        <v>50</v>
      </c>
      <c r="AF16" s="458">
        <v>88875.443295469406</v>
      </c>
      <c r="AG16" s="458">
        <v>3064.7041581192898</v>
      </c>
      <c r="AH16" s="458">
        <v>-813.45733873053098</v>
      </c>
      <c r="AI16" s="458">
        <v>38.094668704534101</v>
      </c>
      <c r="AJ16" s="458">
        <v>-21.703902180605699</v>
      </c>
      <c r="AK16" s="458">
        <v>-2.2062879072713701</v>
      </c>
      <c r="AL16" s="458">
        <v>0.184256903707715</v>
      </c>
      <c r="AM16" s="458">
        <v>-0.1675135565609</v>
      </c>
      <c r="AN16" s="458">
        <v>-3.5013656866475999E-2</v>
      </c>
      <c r="AO16" s="458">
        <v>1.30923267195078E-2</v>
      </c>
      <c r="AP16" s="458">
        <v>3972.9029948644502</v>
      </c>
      <c r="AQ16" s="458">
        <v>-209.010221206598</v>
      </c>
      <c r="AR16" s="458">
        <v>350.67497559675201</v>
      </c>
      <c r="AS16" s="458">
        <v>-5.9943973550374103</v>
      </c>
      <c r="AT16" s="458">
        <v>10.1563078541356</v>
      </c>
      <c r="AU16" s="458">
        <v>-1.5647388051023501</v>
      </c>
      <c r="AV16" s="458">
        <v>-3.74470474675518E-2</v>
      </c>
      <c r="AW16" s="458">
        <v>7.0464923436383803E-2</v>
      </c>
      <c r="AX16" s="458">
        <v>-1.9169018591581599E-2</v>
      </c>
      <c r="AY16" s="458">
        <v>-1.47364137706475E-3</v>
      </c>
      <c r="AZ16" s="557"/>
      <c r="BA16" s="558"/>
      <c r="BB16" s="555">
        <v>1</v>
      </c>
      <c r="BC16" s="556"/>
    </row>
    <row r="17" spans="1:55" s="339" customFormat="1" ht="15.75" x14ac:dyDescent="0.25">
      <c r="A17" s="432">
        <f t="shared" si="0"/>
        <v>37.133626495062096</v>
      </c>
      <c r="B17" s="432">
        <f t="shared" si="1"/>
        <v>16.891654869874376</v>
      </c>
      <c r="C17" s="433" t="s">
        <v>898</v>
      </c>
      <c r="D17" s="293" t="s">
        <v>312</v>
      </c>
      <c r="E17" s="433" t="s">
        <v>1569</v>
      </c>
      <c r="F17" s="293" t="s">
        <v>312</v>
      </c>
      <c r="G17" s="214" t="s">
        <v>416</v>
      </c>
      <c r="H17" s="216">
        <v>62000</v>
      </c>
      <c r="I17" s="214" t="s">
        <v>417</v>
      </c>
      <c r="J17" s="215">
        <v>51800</v>
      </c>
      <c r="K17" s="214" t="s">
        <v>418</v>
      </c>
      <c r="L17" s="216">
        <v>17500</v>
      </c>
      <c r="M17" s="214" t="s">
        <v>419</v>
      </c>
      <c r="N17" s="216">
        <v>25200</v>
      </c>
      <c r="O17" s="214" t="s">
        <v>420</v>
      </c>
      <c r="P17" s="216">
        <v>15700</v>
      </c>
      <c r="Q17" s="215">
        <v>10600</v>
      </c>
      <c r="R17" s="215">
        <v>12400</v>
      </c>
      <c r="S17" s="215">
        <v>5400</v>
      </c>
      <c r="T17" s="215">
        <v>2800</v>
      </c>
      <c r="U17" s="293" t="s">
        <v>312</v>
      </c>
      <c r="V17" s="293" t="s">
        <v>312</v>
      </c>
      <c r="W17" s="215">
        <v>4900</v>
      </c>
      <c r="X17" s="552"/>
      <c r="Y17" s="553" t="s">
        <v>898</v>
      </c>
      <c r="Z17" s="554"/>
      <c r="AA17" s="554"/>
      <c r="AB17" s="438">
        <v>-10</v>
      </c>
      <c r="AC17" s="438">
        <v>-40</v>
      </c>
      <c r="AD17" s="438">
        <v>35</v>
      </c>
      <c r="AE17" s="438">
        <v>50</v>
      </c>
      <c r="AF17" s="458">
        <v>102612.789061788</v>
      </c>
      <c r="AG17" s="458">
        <v>3552.4855433591802</v>
      </c>
      <c r="AH17" s="458">
        <v>-899.72527976050503</v>
      </c>
      <c r="AI17" s="458">
        <v>44.297755006034002</v>
      </c>
      <c r="AJ17" s="458">
        <v>-25.0750533297959</v>
      </c>
      <c r="AK17" s="458">
        <v>-3.2640412750735299</v>
      </c>
      <c r="AL17" s="458">
        <v>0.213409456741946</v>
      </c>
      <c r="AM17" s="458">
        <v>-0.20142200853487599</v>
      </c>
      <c r="AN17" s="458">
        <v>-4.7859785160779898E-2</v>
      </c>
      <c r="AO17" s="458">
        <v>1.7340053604873101E-2</v>
      </c>
      <c r="AP17" s="458">
        <v>4773.4202076849197</v>
      </c>
      <c r="AQ17" s="458">
        <v>-239.64126384129199</v>
      </c>
      <c r="AR17" s="458">
        <v>420.01937574122798</v>
      </c>
      <c r="AS17" s="458">
        <v>-7.0594802829999397</v>
      </c>
      <c r="AT17" s="458">
        <v>12.3186570349467</v>
      </c>
      <c r="AU17" s="458">
        <v>-1.86515352115874</v>
      </c>
      <c r="AV17" s="458">
        <v>-4.4752260800571902E-2</v>
      </c>
      <c r="AW17" s="458">
        <v>8.8271220496025204E-2</v>
      </c>
      <c r="AX17" s="458">
        <v>-2.6253535578222499E-2</v>
      </c>
      <c r="AY17" s="458">
        <v>-1.38685496513536E-3</v>
      </c>
      <c r="AZ17" s="557"/>
      <c r="BA17" s="558"/>
      <c r="BB17" s="555">
        <v>1</v>
      </c>
      <c r="BC17" s="556"/>
    </row>
    <row r="18" spans="1:55" s="339" customFormat="1" ht="15.75" x14ac:dyDescent="0.25">
      <c r="A18" s="432">
        <f t="shared" si="0"/>
        <v>43.064580908377991</v>
      </c>
      <c r="B18" s="432">
        <f t="shared" si="1"/>
        <v>20.131462307269651</v>
      </c>
      <c r="C18" s="433" t="s">
        <v>901</v>
      </c>
      <c r="D18" s="293" t="s">
        <v>312</v>
      </c>
      <c r="E18" s="433" t="s">
        <v>1570</v>
      </c>
      <c r="F18" s="293" t="s">
        <v>312</v>
      </c>
      <c r="G18" s="214" t="s">
        <v>416</v>
      </c>
      <c r="H18" s="216">
        <v>62000</v>
      </c>
      <c r="I18" s="214" t="s">
        <v>820</v>
      </c>
      <c r="J18" s="216">
        <v>62000</v>
      </c>
      <c r="K18" s="214" t="s">
        <v>418</v>
      </c>
      <c r="L18" s="216">
        <v>17500</v>
      </c>
      <c r="M18" s="214" t="s">
        <v>822</v>
      </c>
      <c r="N18" s="216">
        <v>29600</v>
      </c>
      <c r="O18" s="214" t="s">
        <v>420</v>
      </c>
      <c r="P18" s="216">
        <v>15700</v>
      </c>
      <c r="Q18" s="215">
        <v>10600</v>
      </c>
      <c r="R18" s="215">
        <v>12400</v>
      </c>
      <c r="S18" s="215">
        <v>5400</v>
      </c>
      <c r="T18" s="215">
        <v>2800</v>
      </c>
      <c r="U18" s="293" t="s">
        <v>312</v>
      </c>
      <c r="V18" s="293" t="s">
        <v>312</v>
      </c>
      <c r="W18" s="215">
        <v>4900</v>
      </c>
      <c r="X18" s="552"/>
      <c r="Y18" s="553" t="s">
        <v>901</v>
      </c>
      <c r="Z18" s="554"/>
      <c r="AA18" s="554"/>
      <c r="AB18" s="438">
        <v>-10</v>
      </c>
      <c r="AC18" s="438">
        <v>-40</v>
      </c>
      <c r="AD18" s="438">
        <v>35</v>
      </c>
      <c r="AE18" s="438">
        <v>50</v>
      </c>
      <c r="AF18" s="458">
        <v>117161.68917738101</v>
      </c>
      <c r="AG18" s="458">
        <v>4075.00227806777</v>
      </c>
      <c r="AH18" s="458">
        <v>-974.82894727573398</v>
      </c>
      <c r="AI18" s="458">
        <v>51.0126810056449</v>
      </c>
      <c r="AJ18" s="458">
        <v>-28.603326085973599</v>
      </c>
      <c r="AK18" s="458">
        <v>-4.7256622034798301</v>
      </c>
      <c r="AL18" s="458">
        <v>0.244935190986214</v>
      </c>
      <c r="AM18" s="458">
        <v>-0.23964765665456</v>
      </c>
      <c r="AN18" s="458">
        <v>-6.4809021617751705E-2</v>
      </c>
      <c r="AO18" s="458">
        <v>2.3351278134968699E-2</v>
      </c>
      <c r="AP18" s="458">
        <v>5725.4602596326204</v>
      </c>
      <c r="AQ18" s="458">
        <v>-269.32719405966498</v>
      </c>
      <c r="AR18" s="458">
        <v>499.04441321593401</v>
      </c>
      <c r="AS18" s="458">
        <v>-8.1481593113859496</v>
      </c>
      <c r="AT18" s="458">
        <v>14.811747052007799</v>
      </c>
      <c r="AU18" s="458">
        <v>-2.1520496711558499</v>
      </c>
      <c r="AV18" s="458">
        <v>-5.1981552572639901E-2</v>
      </c>
      <c r="AW18" s="458">
        <v>0.10930015950262301</v>
      </c>
      <c r="AX18" s="458">
        <v>-3.3916866414096102E-2</v>
      </c>
      <c r="AY18" s="458">
        <v>-1.50249233760045E-3</v>
      </c>
      <c r="AZ18" s="557"/>
      <c r="BA18" s="558"/>
      <c r="BB18" s="555">
        <v>1</v>
      </c>
      <c r="BC18" s="556"/>
    </row>
    <row r="19" spans="1:55" s="339" customFormat="1" ht="15.75" x14ac:dyDescent="0.25">
      <c r="A19" s="432">
        <f t="shared" si="0"/>
        <v>50.971475095518429</v>
      </c>
      <c r="B19" s="432">
        <f t="shared" si="1"/>
        <v>23.902366626938203</v>
      </c>
      <c r="C19" s="433" t="s">
        <v>904</v>
      </c>
      <c r="D19" s="293" t="s">
        <v>312</v>
      </c>
      <c r="E19" s="433" t="s">
        <v>1571</v>
      </c>
      <c r="F19" s="293" t="s">
        <v>312</v>
      </c>
      <c r="G19" s="214" t="s">
        <v>416</v>
      </c>
      <c r="H19" s="216">
        <v>62000</v>
      </c>
      <c r="I19" s="214" t="s">
        <v>820</v>
      </c>
      <c r="J19" s="216">
        <v>62000</v>
      </c>
      <c r="K19" s="214" t="s">
        <v>418</v>
      </c>
      <c r="L19" s="216">
        <v>17500</v>
      </c>
      <c r="M19" s="214" t="s">
        <v>822</v>
      </c>
      <c r="N19" s="216">
        <v>29600</v>
      </c>
      <c r="O19" s="214" t="s">
        <v>420</v>
      </c>
      <c r="P19" s="216">
        <v>15700</v>
      </c>
      <c r="Q19" s="215">
        <v>10600</v>
      </c>
      <c r="R19" s="215">
        <v>12400</v>
      </c>
      <c r="S19" s="215">
        <v>5400</v>
      </c>
      <c r="T19" s="215">
        <v>2800</v>
      </c>
      <c r="U19" s="293" t="s">
        <v>312</v>
      </c>
      <c r="V19" s="293" t="s">
        <v>312</v>
      </c>
      <c r="W19" s="215">
        <v>4900</v>
      </c>
      <c r="X19" s="552"/>
      <c r="Y19" s="553" t="s">
        <v>904</v>
      </c>
      <c r="Z19" s="554"/>
      <c r="AA19" s="554"/>
      <c r="AB19" s="438">
        <v>-10</v>
      </c>
      <c r="AC19" s="438">
        <v>-40</v>
      </c>
      <c r="AD19" s="438">
        <v>35</v>
      </c>
      <c r="AE19" s="438">
        <v>50</v>
      </c>
      <c r="AF19" s="458">
        <v>139872.938061697</v>
      </c>
      <c r="AG19" s="458">
        <v>4881.4896200905396</v>
      </c>
      <c r="AH19" s="458">
        <v>-1256.3396421478001</v>
      </c>
      <c r="AI19" s="458">
        <v>61.214172350046901</v>
      </c>
      <c r="AJ19" s="458">
        <v>-37.986064940674403</v>
      </c>
      <c r="AK19" s="458">
        <v>-3.5774696026358299</v>
      </c>
      <c r="AL19" s="458">
        <v>0.28248190613312102</v>
      </c>
      <c r="AM19" s="458">
        <v>-0.34136897767419999</v>
      </c>
      <c r="AN19" s="458">
        <v>-4.9272026643410599E-2</v>
      </c>
      <c r="AO19" s="458">
        <v>1.4253282683623201E-2</v>
      </c>
      <c r="AP19" s="458">
        <v>7829.5740846446797</v>
      </c>
      <c r="AQ19" s="458">
        <v>-262.32187142787302</v>
      </c>
      <c r="AR19" s="458">
        <v>539.95126681790498</v>
      </c>
      <c r="AS19" s="458">
        <v>-8.9740951425022804</v>
      </c>
      <c r="AT19" s="458">
        <v>14.2138772353708</v>
      </c>
      <c r="AU19" s="458">
        <v>-1.8815657993211701</v>
      </c>
      <c r="AV19" s="458">
        <v>-6.4923887599489596E-2</v>
      </c>
      <c r="AW19" s="458">
        <v>8.44073921765221E-2</v>
      </c>
      <c r="AX19" s="458">
        <v>-2.1642886693939899E-2</v>
      </c>
      <c r="AY19" s="458">
        <v>-6.8854186331368901E-3</v>
      </c>
      <c r="AZ19" s="557"/>
      <c r="BA19" s="558"/>
      <c r="BB19" s="555">
        <v>1</v>
      </c>
      <c r="BC19" s="556"/>
    </row>
    <row r="20" spans="1:55" s="339" customFormat="1" ht="15.75" x14ac:dyDescent="0.25">
      <c r="A20" s="432">
        <f t="shared" si="0"/>
        <v>63.725153670842801</v>
      </c>
      <c r="B20" s="432">
        <f t="shared" si="1"/>
        <v>30.124761805554595</v>
      </c>
      <c r="C20" s="433" t="s">
        <v>909</v>
      </c>
      <c r="D20" s="293" t="s">
        <v>312</v>
      </c>
      <c r="E20" s="433" t="s">
        <v>1572</v>
      </c>
      <c r="F20" s="293" t="s">
        <v>312</v>
      </c>
      <c r="G20" s="214" t="s">
        <v>819</v>
      </c>
      <c r="H20" s="216">
        <v>66400</v>
      </c>
      <c r="I20" s="214" t="s">
        <v>820</v>
      </c>
      <c r="J20" s="216">
        <v>62000</v>
      </c>
      <c r="K20" s="214" t="s">
        <v>821</v>
      </c>
      <c r="L20" s="216">
        <v>18400</v>
      </c>
      <c r="M20" s="214" t="s">
        <v>822</v>
      </c>
      <c r="N20" s="216">
        <v>29600</v>
      </c>
      <c r="O20" s="214" t="s">
        <v>823</v>
      </c>
      <c r="P20" s="216">
        <v>22300</v>
      </c>
      <c r="Q20" s="215">
        <v>10600</v>
      </c>
      <c r="R20" s="215">
        <v>12400</v>
      </c>
      <c r="S20" s="215">
        <v>5400</v>
      </c>
      <c r="T20" s="215">
        <v>2800</v>
      </c>
      <c r="U20" s="293" t="s">
        <v>312</v>
      </c>
      <c r="V20" s="293" t="s">
        <v>312</v>
      </c>
      <c r="W20" s="215">
        <v>4900</v>
      </c>
      <c r="X20" s="552"/>
      <c r="Y20" s="553" t="s">
        <v>909</v>
      </c>
      <c r="Z20" s="554"/>
      <c r="AA20" s="554"/>
      <c r="AB20" s="438">
        <v>-10</v>
      </c>
      <c r="AC20" s="438">
        <v>-40</v>
      </c>
      <c r="AD20" s="438">
        <v>35</v>
      </c>
      <c r="AE20" s="438">
        <v>50</v>
      </c>
      <c r="AF20" s="458">
        <v>177920.174355767</v>
      </c>
      <c r="AG20" s="458">
        <v>6080.6844353036204</v>
      </c>
      <c r="AH20" s="458">
        <v>-1830.9243842276401</v>
      </c>
      <c r="AI20" s="458">
        <v>75.261931950176105</v>
      </c>
      <c r="AJ20" s="458">
        <v>-48.658929392846801</v>
      </c>
      <c r="AK20" s="458">
        <v>1.53216650803187</v>
      </c>
      <c r="AL20" s="458">
        <v>0.35028644910269002</v>
      </c>
      <c r="AM20" s="458">
        <v>-0.39642046023358601</v>
      </c>
      <c r="AN20" s="458">
        <v>-2.9785002900890801E-2</v>
      </c>
      <c r="AO20" s="458">
        <v>-2.1847960831787201E-2</v>
      </c>
      <c r="AP20" s="458">
        <v>12372.0581709203</v>
      </c>
      <c r="AQ20" s="458">
        <v>-258.74126166239398</v>
      </c>
      <c r="AR20" s="458">
        <v>491.46945581826498</v>
      </c>
      <c r="AS20" s="458">
        <v>-10.667957089753999</v>
      </c>
      <c r="AT20" s="458">
        <v>15.0359120355351</v>
      </c>
      <c r="AU20" s="458">
        <v>1.38024792860719</v>
      </c>
      <c r="AV20" s="458">
        <v>-7.7083250568950795E-2</v>
      </c>
      <c r="AW20" s="458">
        <v>0.114391144174723</v>
      </c>
      <c r="AX20" s="458">
        <v>9.9277282079050806E-3</v>
      </c>
      <c r="AY20" s="458">
        <v>-2.5280519368121399E-2</v>
      </c>
      <c r="AZ20" s="557"/>
      <c r="BA20" s="558"/>
      <c r="BB20" s="555">
        <v>1</v>
      </c>
      <c r="BC20" s="556"/>
    </row>
    <row r="21" spans="1:55" s="339" customFormat="1" ht="15.75" x14ac:dyDescent="0.25">
      <c r="A21" s="432">
        <f t="shared" si="0"/>
        <v>76.457212643278197</v>
      </c>
      <c r="B21" s="432">
        <f t="shared" si="1"/>
        <v>35.984764326681834</v>
      </c>
      <c r="C21" s="433" t="s">
        <v>912</v>
      </c>
      <c r="D21" s="293" t="s">
        <v>312</v>
      </c>
      <c r="E21" s="433" t="s">
        <v>1573</v>
      </c>
      <c r="F21" s="293" t="s">
        <v>312</v>
      </c>
      <c r="G21" s="214" t="s">
        <v>830</v>
      </c>
      <c r="H21" s="216">
        <v>117100</v>
      </c>
      <c r="I21" s="214" t="s">
        <v>831</v>
      </c>
      <c r="J21" s="216">
        <v>66400</v>
      </c>
      <c r="K21" s="214" t="s">
        <v>832</v>
      </c>
      <c r="L21" s="216">
        <v>23600</v>
      </c>
      <c r="M21" s="214" t="s">
        <v>822</v>
      </c>
      <c r="N21" s="216">
        <v>29600</v>
      </c>
      <c r="O21" s="214" t="s">
        <v>834</v>
      </c>
      <c r="P21" s="216">
        <v>24400</v>
      </c>
      <c r="Q21" s="215">
        <v>10600</v>
      </c>
      <c r="R21" s="215">
        <v>12400</v>
      </c>
      <c r="S21" s="215">
        <v>5400</v>
      </c>
      <c r="T21" s="215">
        <v>2800</v>
      </c>
      <c r="U21" s="293" t="s">
        <v>312</v>
      </c>
      <c r="V21" s="293" t="s">
        <v>312</v>
      </c>
      <c r="W21" s="215">
        <v>4900</v>
      </c>
      <c r="X21" s="552"/>
      <c r="Y21" s="553" t="s">
        <v>912</v>
      </c>
      <c r="Z21" s="554"/>
      <c r="AA21" s="554"/>
      <c r="AB21" s="438">
        <v>-10</v>
      </c>
      <c r="AC21" s="438">
        <v>-40</v>
      </c>
      <c r="AD21" s="438">
        <v>35</v>
      </c>
      <c r="AE21" s="438">
        <v>50</v>
      </c>
      <c r="AF21" s="458">
        <v>209809.407092546</v>
      </c>
      <c r="AG21" s="458">
        <v>7322.2344301358098</v>
      </c>
      <c r="AH21" s="458">
        <v>-1884.5094632216999</v>
      </c>
      <c r="AI21" s="458">
        <v>91.821258525070505</v>
      </c>
      <c r="AJ21" s="458">
        <v>-56.9790974110119</v>
      </c>
      <c r="AK21" s="458">
        <v>-5.3662044039538204</v>
      </c>
      <c r="AL21" s="458">
        <v>0.423722859199683</v>
      </c>
      <c r="AM21" s="458">
        <v>-0.51205346651130101</v>
      </c>
      <c r="AN21" s="458">
        <v>-7.3908039965113997E-2</v>
      </c>
      <c r="AO21" s="458">
        <v>2.1379924025435901E-2</v>
      </c>
      <c r="AP21" s="458">
        <v>12650.7698618091</v>
      </c>
      <c r="AQ21" s="458">
        <v>-375.25832321601098</v>
      </c>
      <c r="AR21" s="458">
        <v>787.3108019883</v>
      </c>
      <c r="AS21" s="458">
        <v>-12.8940295991491</v>
      </c>
      <c r="AT21" s="458">
        <v>20.425414632959601</v>
      </c>
      <c r="AU21" s="458">
        <v>-2.8600959933539598</v>
      </c>
      <c r="AV21" s="458">
        <v>-9.2477202213276904E-2</v>
      </c>
      <c r="AW21" s="458">
        <v>0.11790326506896801</v>
      </c>
      <c r="AX21" s="458">
        <v>-3.2149623602051598E-2</v>
      </c>
      <c r="AY21" s="458">
        <v>-9.3181091735260006E-3</v>
      </c>
      <c r="AZ21" s="557"/>
      <c r="BA21" s="558"/>
      <c r="BB21" s="555">
        <v>1</v>
      </c>
      <c r="BC21" s="556"/>
    </row>
    <row r="22" spans="1:55" ht="15" customHeight="1" x14ac:dyDescent="0.25">
      <c r="A22" s="1000" t="s">
        <v>978</v>
      </c>
      <c r="B22" s="1000"/>
      <c r="C22" s="1000"/>
      <c r="D22" s="1000"/>
      <c r="E22" s="1000"/>
      <c r="F22" s="1000"/>
      <c r="G22" s="1000"/>
      <c r="H22" s="1000"/>
      <c r="I22" s="1000"/>
      <c r="J22" s="1000"/>
      <c r="K22" s="1000"/>
      <c r="L22" s="1000"/>
      <c r="M22" s="1000"/>
      <c r="N22" s="1000"/>
      <c r="O22" s="1000"/>
      <c r="P22" s="1000"/>
      <c r="Q22" s="1000"/>
      <c r="R22" s="1000"/>
      <c r="S22" s="1000"/>
      <c r="T22" s="1000"/>
      <c r="U22" s="1000"/>
      <c r="V22" s="1000"/>
      <c r="W22" s="1000"/>
      <c r="X22" s="552"/>
      <c r="Y22" s="1019" t="s">
        <v>978</v>
      </c>
      <c r="Z22" s="1019"/>
      <c r="AA22" s="1019"/>
      <c r="AB22" s="1019"/>
      <c r="AC22" s="1019"/>
      <c r="AD22" s="1019"/>
      <c r="AE22" s="1019"/>
      <c r="AF22" s="1019"/>
      <c r="AG22" s="1019"/>
      <c r="AH22" s="1019"/>
      <c r="AI22" s="1019"/>
      <c r="AJ22" s="1019"/>
      <c r="AK22" s="1019"/>
      <c r="AL22" s="1019"/>
      <c r="AM22" s="1019"/>
      <c r="AN22" s="1019"/>
      <c r="AO22" s="1019"/>
      <c r="AP22" s="1019"/>
      <c r="AQ22" s="1019"/>
      <c r="AR22" s="1019"/>
      <c r="AS22" s="1019"/>
      <c r="AT22" s="1019"/>
      <c r="AU22" s="1019"/>
      <c r="AV22" s="1019"/>
      <c r="AW22" s="1019"/>
      <c r="AX22" s="1019"/>
      <c r="AY22" s="1019"/>
      <c r="AZ22" s="1019"/>
      <c r="BA22" s="1019"/>
      <c r="BB22" s="1019"/>
      <c r="BC22" s="1019"/>
    </row>
    <row r="23" spans="1:55" ht="15.75" x14ac:dyDescent="0.25">
      <c r="A23" s="432">
        <f t="shared" ref="A23:A34" si="2">IF(AND($C$4&lt;=AB23,$C$4&gt;=AC23,$F$4&gt;=AD23,$F$4&lt;=AE23),AF23+AG23*$C$4+AH23*$F$4+AI23*$C$4*$C$4+AJ23*$C$4*$F$4+AK23*$F$4*$F$4+AL23*$C$4*$C$4*$C$4+AM23*$F$4*$C$4*$C$4+AN23*$C$4*$F$4*$F$4+AO23*$F$4*$F$4*$F$4,0)/1000</f>
        <v>8.7022030201732115</v>
      </c>
      <c r="B23" s="432">
        <f t="shared" ref="B23:B34" si="3">IF(AND($C$4&lt;=AB23,$C$4&gt;=AC23,$F$4&gt;=AD23,$F$4&lt;=AE23),AP23+AQ23*$C$4+AR23*$F$4+AS23*$C$4*$C$4+AT23*$C$4*$F$4+AU23*$F$4*$F$4+AV23*$C$4*$C$4*$C$4+AW23*$F$4*$C$4*$C$4+AX23*$C$4*$F$4*$F$4+AY23*$F$4*$F$4*$F$4,0)/1000</f>
        <v>4.088113950192791</v>
      </c>
      <c r="C23" s="433" t="s">
        <v>916</v>
      </c>
      <c r="D23" s="293" t="s">
        <v>312</v>
      </c>
      <c r="E23" s="433" t="s">
        <v>1574</v>
      </c>
      <c r="F23" s="293" t="s">
        <v>312</v>
      </c>
      <c r="G23" s="214" t="s">
        <v>407</v>
      </c>
      <c r="H23" s="215">
        <v>33800</v>
      </c>
      <c r="I23" s="214" t="s">
        <v>459</v>
      </c>
      <c r="J23" s="215">
        <v>33200</v>
      </c>
      <c r="K23" s="214" t="s">
        <v>409</v>
      </c>
      <c r="L23" s="216">
        <v>13300</v>
      </c>
      <c r="M23" s="214" t="s">
        <v>531</v>
      </c>
      <c r="N23" s="216">
        <v>13000</v>
      </c>
      <c r="O23" s="214" t="s">
        <v>411</v>
      </c>
      <c r="P23" s="216">
        <v>3300</v>
      </c>
      <c r="Q23" s="215">
        <v>10600</v>
      </c>
      <c r="R23" s="215">
        <v>12400</v>
      </c>
      <c r="S23" s="215">
        <v>5400</v>
      </c>
      <c r="T23" s="215">
        <v>2800</v>
      </c>
      <c r="U23" s="293" t="s">
        <v>312</v>
      </c>
      <c r="V23" s="293" t="s">
        <v>312</v>
      </c>
      <c r="W23" s="215">
        <v>4900</v>
      </c>
      <c r="X23" s="552"/>
      <c r="Y23" s="553" t="s">
        <v>916</v>
      </c>
      <c r="Z23" s="554"/>
      <c r="AA23" s="554"/>
      <c r="AB23" s="438">
        <v>0</v>
      </c>
      <c r="AC23" s="438">
        <v>-25</v>
      </c>
      <c r="AD23" s="438">
        <v>35</v>
      </c>
      <c r="AE23" s="438">
        <v>50</v>
      </c>
      <c r="AF23" s="458">
        <v>24859.484368178899</v>
      </c>
      <c r="AG23" s="458">
        <v>955.24046521915</v>
      </c>
      <c r="AH23" s="458">
        <v>-205.797347839922</v>
      </c>
      <c r="AI23" s="458">
        <v>13.223725261558799</v>
      </c>
      <c r="AJ23" s="458">
        <v>-7.8700497330457004</v>
      </c>
      <c r="AK23" s="458">
        <v>-1.2211841900127101</v>
      </c>
      <c r="AL23" s="458">
        <v>6.1607841623680999E-2</v>
      </c>
      <c r="AM23" s="458">
        <v>-9.1035127696390106E-2</v>
      </c>
      <c r="AN23" s="458">
        <v>-1.8478377003217E-2</v>
      </c>
      <c r="AO23" s="458">
        <v>3.9735069154884896E-3</v>
      </c>
      <c r="AP23" s="458">
        <v>913.717482778403</v>
      </c>
      <c r="AQ23" s="458">
        <v>-59.949386669434503</v>
      </c>
      <c r="AR23" s="458">
        <v>107.00299119698199</v>
      </c>
      <c r="AS23" s="458">
        <v>-1.65955758990816</v>
      </c>
      <c r="AT23" s="458">
        <v>2.6504642136434899</v>
      </c>
      <c r="AU23" s="458">
        <v>-0.46019891128804602</v>
      </c>
      <c r="AV23" s="458">
        <v>-1.1423066737963001E-2</v>
      </c>
      <c r="AW23" s="458">
        <v>1.338077740492E-2</v>
      </c>
      <c r="AX23" s="458">
        <v>-7.4988898661484497E-3</v>
      </c>
      <c r="AY23" s="458">
        <v>-1.9001770919624299E-3</v>
      </c>
      <c r="AZ23" s="557"/>
      <c r="BA23" s="558"/>
      <c r="BB23" s="555">
        <v>1</v>
      </c>
      <c r="BC23" s="556"/>
    </row>
    <row r="24" spans="1:55" ht="15.75" x14ac:dyDescent="0.25">
      <c r="A24" s="432">
        <f t="shared" si="2"/>
        <v>10.909560237137518</v>
      </c>
      <c r="B24" s="432">
        <f t="shared" si="3"/>
        <v>5.1430575450534128</v>
      </c>
      <c r="C24" s="433" t="s">
        <v>919</v>
      </c>
      <c r="D24" s="293" t="s">
        <v>312</v>
      </c>
      <c r="E24" s="433" t="s">
        <v>1575</v>
      </c>
      <c r="F24" s="293" t="s">
        <v>312</v>
      </c>
      <c r="G24" s="214" t="s">
        <v>571</v>
      </c>
      <c r="H24" s="215">
        <v>51800</v>
      </c>
      <c r="I24" s="214" t="s">
        <v>459</v>
      </c>
      <c r="J24" s="215">
        <v>33200</v>
      </c>
      <c r="K24" s="214" t="s">
        <v>572</v>
      </c>
      <c r="L24" s="216">
        <v>16100</v>
      </c>
      <c r="M24" s="214" t="s">
        <v>410</v>
      </c>
      <c r="N24" s="216">
        <v>17600</v>
      </c>
      <c r="O24" s="214" t="s">
        <v>573</v>
      </c>
      <c r="P24" s="216">
        <v>5800</v>
      </c>
      <c r="Q24" s="215">
        <v>10600</v>
      </c>
      <c r="R24" s="215">
        <v>12400</v>
      </c>
      <c r="S24" s="215">
        <v>5400</v>
      </c>
      <c r="T24" s="215">
        <v>2800</v>
      </c>
      <c r="U24" s="293" t="s">
        <v>312</v>
      </c>
      <c r="V24" s="293" t="s">
        <v>312</v>
      </c>
      <c r="W24" s="215">
        <v>4900</v>
      </c>
      <c r="X24" s="552"/>
      <c r="Y24" s="553" t="s">
        <v>919</v>
      </c>
      <c r="Z24" s="554"/>
      <c r="AA24" s="554"/>
      <c r="AB24" s="438">
        <v>0</v>
      </c>
      <c r="AC24" s="438">
        <v>-25</v>
      </c>
      <c r="AD24" s="438">
        <v>35</v>
      </c>
      <c r="AE24" s="438">
        <v>50</v>
      </c>
      <c r="AF24" s="458">
        <v>31432.631495011301</v>
      </c>
      <c r="AG24" s="458">
        <v>1183.36672474276</v>
      </c>
      <c r="AH24" s="458">
        <v>-272.98632874146</v>
      </c>
      <c r="AI24" s="458">
        <v>16.179848183879201</v>
      </c>
      <c r="AJ24" s="458">
        <v>-9.4348658091265296</v>
      </c>
      <c r="AK24" s="458">
        <v>-1.2836439967794699</v>
      </c>
      <c r="AL24" s="458">
        <v>7.6904861670034505E-2</v>
      </c>
      <c r="AM24" s="458">
        <v>-0.102991026421243</v>
      </c>
      <c r="AN24" s="458">
        <v>-2.1283428068787E-2</v>
      </c>
      <c r="AO24" s="458">
        <v>4.8291962257972403E-3</v>
      </c>
      <c r="AP24" s="458">
        <v>1160.2121490207401</v>
      </c>
      <c r="AQ24" s="458">
        <v>-81.236300859223206</v>
      </c>
      <c r="AR24" s="458">
        <v>135.73480019576701</v>
      </c>
      <c r="AS24" s="458">
        <v>-2.3057428451554798</v>
      </c>
      <c r="AT24" s="458">
        <v>3.61231171949848</v>
      </c>
      <c r="AU24" s="458">
        <v>-0.59565723022964101</v>
      </c>
      <c r="AV24" s="458">
        <v>-1.59233005388487E-2</v>
      </c>
      <c r="AW24" s="458">
        <v>2.09811765180524E-2</v>
      </c>
      <c r="AX24" s="458">
        <v>-9.2417599787599902E-3</v>
      </c>
      <c r="AY24" s="458">
        <v>-1.8957191363968399E-3</v>
      </c>
      <c r="AZ24" s="557"/>
      <c r="BA24" s="558"/>
      <c r="BB24" s="555">
        <v>1</v>
      </c>
      <c r="BC24" s="556"/>
    </row>
    <row r="25" spans="1:55" ht="15.75" x14ac:dyDescent="0.25">
      <c r="A25" s="432">
        <f t="shared" si="2"/>
        <v>12.831893751989192</v>
      </c>
      <c r="B25" s="432">
        <f t="shared" si="3"/>
        <v>5.9724151825847178</v>
      </c>
      <c r="C25" s="433" t="s">
        <v>922</v>
      </c>
      <c r="D25" s="293" t="s">
        <v>312</v>
      </c>
      <c r="E25" s="433" t="s">
        <v>1576</v>
      </c>
      <c r="F25" s="293" t="s">
        <v>312</v>
      </c>
      <c r="G25" s="214" t="s">
        <v>416</v>
      </c>
      <c r="H25" s="216">
        <v>62000</v>
      </c>
      <c r="I25" s="214" t="s">
        <v>408</v>
      </c>
      <c r="J25" s="215">
        <v>33800</v>
      </c>
      <c r="K25" s="214" t="s">
        <v>418</v>
      </c>
      <c r="L25" s="216">
        <v>17500</v>
      </c>
      <c r="M25" s="214" t="s">
        <v>410</v>
      </c>
      <c r="N25" s="216">
        <v>17600</v>
      </c>
      <c r="O25" s="214" t="s">
        <v>420</v>
      </c>
      <c r="P25" s="216">
        <v>15700</v>
      </c>
      <c r="Q25" s="215">
        <v>10600</v>
      </c>
      <c r="R25" s="215">
        <v>12400</v>
      </c>
      <c r="S25" s="215">
        <v>5400</v>
      </c>
      <c r="T25" s="215">
        <v>2800</v>
      </c>
      <c r="U25" s="293" t="s">
        <v>312</v>
      </c>
      <c r="V25" s="293" t="s">
        <v>312</v>
      </c>
      <c r="W25" s="215">
        <v>4900</v>
      </c>
      <c r="X25" s="552"/>
      <c r="Y25" s="553" t="s">
        <v>922</v>
      </c>
      <c r="Z25" s="554"/>
      <c r="AA25" s="554"/>
      <c r="AB25" s="438">
        <v>0</v>
      </c>
      <c r="AC25" s="438">
        <v>-25</v>
      </c>
      <c r="AD25" s="438">
        <v>35</v>
      </c>
      <c r="AE25" s="438">
        <v>50</v>
      </c>
      <c r="AF25" s="458">
        <v>36300.491907727599</v>
      </c>
      <c r="AG25" s="458">
        <v>1327.56469296367</v>
      </c>
      <c r="AH25" s="458">
        <v>-325.85469361214803</v>
      </c>
      <c r="AI25" s="458">
        <v>17.9103121298382</v>
      </c>
      <c r="AJ25" s="458">
        <v>-9.9850831691724498</v>
      </c>
      <c r="AK25" s="458">
        <v>-0.95121882002664804</v>
      </c>
      <c r="AL25" s="458">
        <v>8.7376094223071604E-2</v>
      </c>
      <c r="AM25" s="458">
        <v>-0.10266899858609101</v>
      </c>
      <c r="AN25" s="458">
        <v>-2.3496508439523198E-2</v>
      </c>
      <c r="AO25" s="458">
        <v>2.0410617267229399E-3</v>
      </c>
      <c r="AP25" s="458">
        <v>1459.9397564342801</v>
      </c>
      <c r="AQ25" s="458">
        <v>-92.493152014954603</v>
      </c>
      <c r="AR25" s="458">
        <v>153.137363522968</v>
      </c>
      <c r="AS25" s="458">
        <v>-2.6571921439153101</v>
      </c>
      <c r="AT25" s="458">
        <v>4.1104509152013096</v>
      </c>
      <c r="AU25" s="458">
        <v>-0.738020510761765</v>
      </c>
      <c r="AV25" s="458">
        <v>-1.8420781494646401E-2</v>
      </c>
      <c r="AW25" s="458">
        <v>2.4554942399056801E-2</v>
      </c>
      <c r="AX25" s="458">
        <v>-1.1083477390562899E-2</v>
      </c>
      <c r="AY25" s="458">
        <v>-5.1667743711688295E-4</v>
      </c>
      <c r="AZ25" s="557"/>
      <c r="BA25" s="558"/>
      <c r="BB25" s="555">
        <v>1</v>
      </c>
      <c r="BC25" s="556"/>
    </row>
    <row r="26" spans="1:55" ht="15.75" x14ac:dyDescent="0.25">
      <c r="A26" s="432">
        <f t="shared" si="2"/>
        <v>16.004875899949162</v>
      </c>
      <c r="B26" s="432">
        <f t="shared" si="3"/>
        <v>7.5051448194116013</v>
      </c>
      <c r="C26" s="433" t="s">
        <v>925</v>
      </c>
      <c r="D26" s="293" t="s">
        <v>312</v>
      </c>
      <c r="E26" s="433" t="s">
        <v>1577</v>
      </c>
      <c r="F26" s="293" t="s">
        <v>312</v>
      </c>
      <c r="G26" s="214" t="s">
        <v>416</v>
      </c>
      <c r="H26" s="216">
        <v>62000</v>
      </c>
      <c r="I26" s="214" t="s">
        <v>408</v>
      </c>
      <c r="J26" s="215">
        <v>33800</v>
      </c>
      <c r="K26" s="214" t="s">
        <v>418</v>
      </c>
      <c r="L26" s="216">
        <v>17500</v>
      </c>
      <c r="M26" s="214" t="s">
        <v>410</v>
      </c>
      <c r="N26" s="216">
        <v>17600</v>
      </c>
      <c r="O26" s="214" t="s">
        <v>420</v>
      </c>
      <c r="P26" s="216">
        <v>15700</v>
      </c>
      <c r="Q26" s="215">
        <v>10600</v>
      </c>
      <c r="R26" s="215">
        <v>12400</v>
      </c>
      <c r="S26" s="215">
        <v>5400</v>
      </c>
      <c r="T26" s="215">
        <v>2800</v>
      </c>
      <c r="U26" s="293" t="s">
        <v>312</v>
      </c>
      <c r="V26" s="293" t="s">
        <v>312</v>
      </c>
      <c r="W26" s="215">
        <v>4900</v>
      </c>
      <c r="X26" s="552"/>
      <c r="Y26" s="553" t="s">
        <v>925</v>
      </c>
      <c r="Z26" s="554"/>
      <c r="AA26" s="554"/>
      <c r="AB26" s="438">
        <v>0</v>
      </c>
      <c r="AC26" s="438">
        <v>-25</v>
      </c>
      <c r="AD26" s="438">
        <v>35</v>
      </c>
      <c r="AE26" s="438">
        <v>50</v>
      </c>
      <c r="AF26" s="458">
        <v>45758.637163155901</v>
      </c>
      <c r="AG26" s="458">
        <v>1625.9461992643601</v>
      </c>
      <c r="AH26" s="458">
        <v>-443.05181279219801</v>
      </c>
      <c r="AI26" s="458">
        <v>21.637004017167101</v>
      </c>
      <c r="AJ26" s="458">
        <v>-11.6525180961104</v>
      </c>
      <c r="AK26" s="458">
        <v>-0.41545281589872102</v>
      </c>
      <c r="AL26" s="458">
        <v>0.109199407098586</v>
      </c>
      <c r="AM26" s="458">
        <v>-0.107944519642988</v>
      </c>
      <c r="AN26" s="458">
        <v>-2.5708902624106099E-2</v>
      </c>
      <c r="AO26" s="458">
        <v>-5.3404466756465602E-4</v>
      </c>
      <c r="AP26" s="458">
        <v>1875.8694679866201</v>
      </c>
      <c r="AQ26" s="458">
        <v>-126.81474934988999</v>
      </c>
      <c r="AR26" s="458">
        <v>192.99026371485999</v>
      </c>
      <c r="AS26" s="458">
        <v>-3.7250341478740299</v>
      </c>
      <c r="AT26" s="458">
        <v>5.6653314716957199</v>
      </c>
      <c r="AU26" s="458">
        <v>-0.94254478302587796</v>
      </c>
      <c r="AV26" s="458">
        <v>-2.5943838075077899E-2</v>
      </c>
      <c r="AW26" s="458">
        <v>3.8751473047651801E-2</v>
      </c>
      <c r="AX26" s="458">
        <v>-1.4371736224372799E-2</v>
      </c>
      <c r="AY26" s="458">
        <v>1.7304392979097699E-4</v>
      </c>
      <c r="AZ26" s="557"/>
      <c r="BA26" s="558"/>
      <c r="BB26" s="555">
        <v>1</v>
      </c>
      <c r="BC26" s="556"/>
    </row>
    <row r="27" spans="1:55" ht="15.75" x14ac:dyDescent="0.25">
      <c r="A27" s="432">
        <f t="shared" si="2"/>
        <v>20.051686110906104</v>
      </c>
      <c r="B27" s="432">
        <f t="shared" si="3"/>
        <v>9.0266595905308815</v>
      </c>
      <c r="C27" s="433" t="s">
        <v>928</v>
      </c>
      <c r="D27" s="293" t="s">
        <v>312</v>
      </c>
      <c r="E27" s="433" t="s">
        <v>1578</v>
      </c>
      <c r="F27" s="293" t="s">
        <v>312</v>
      </c>
      <c r="G27" s="214" t="s">
        <v>416</v>
      </c>
      <c r="H27" s="216">
        <v>62000</v>
      </c>
      <c r="I27" s="214" t="s">
        <v>417</v>
      </c>
      <c r="J27" s="215">
        <v>51800</v>
      </c>
      <c r="K27" s="214" t="s">
        <v>418</v>
      </c>
      <c r="L27" s="216">
        <v>17500</v>
      </c>
      <c r="M27" s="214" t="s">
        <v>559</v>
      </c>
      <c r="N27" s="216">
        <v>21000</v>
      </c>
      <c r="O27" s="214" t="s">
        <v>420</v>
      </c>
      <c r="P27" s="216">
        <v>15700</v>
      </c>
      <c r="Q27" s="215">
        <v>10600</v>
      </c>
      <c r="R27" s="215">
        <v>12400</v>
      </c>
      <c r="S27" s="215">
        <v>5400</v>
      </c>
      <c r="T27" s="215">
        <v>2800</v>
      </c>
      <c r="U27" s="293" t="s">
        <v>312</v>
      </c>
      <c r="V27" s="293" t="s">
        <v>312</v>
      </c>
      <c r="W27" s="215">
        <v>4900</v>
      </c>
      <c r="X27" s="552"/>
      <c r="Y27" s="553" t="s">
        <v>928</v>
      </c>
      <c r="Z27" s="554"/>
      <c r="AA27" s="554"/>
      <c r="AB27" s="438">
        <v>0</v>
      </c>
      <c r="AC27" s="438">
        <v>-25</v>
      </c>
      <c r="AD27" s="438">
        <v>35</v>
      </c>
      <c r="AE27" s="438">
        <v>50</v>
      </c>
      <c r="AF27" s="458">
        <v>60975.015602204898</v>
      </c>
      <c r="AG27" s="458">
        <v>2205.6324769600301</v>
      </c>
      <c r="AH27" s="458">
        <v>-660.67150291794201</v>
      </c>
      <c r="AI27" s="458">
        <v>29.446845651480601</v>
      </c>
      <c r="AJ27" s="458">
        <v>-17.862872151858401</v>
      </c>
      <c r="AK27" s="458">
        <v>0.269307570377191</v>
      </c>
      <c r="AL27" s="458">
        <v>0.14596667522582299</v>
      </c>
      <c r="AM27" s="458">
        <v>-0.16145291511436299</v>
      </c>
      <c r="AN27" s="458">
        <v>-1.9143937108162399E-2</v>
      </c>
      <c r="AO27" s="458">
        <v>-1.9782923137348198E-3</v>
      </c>
      <c r="AP27" s="458">
        <v>2975.58989196419</v>
      </c>
      <c r="AQ27" s="458">
        <v>-149.16324532119901</v>
      </c>
      <c r="AR27" s="458">
        <v>212.36068359947299</v>
      </c>
      <c r="AS27" s="458">
        <v>-4.7698084674164596</v>
      </c>
      <c r="AT27" s="458">
        <v>7.3287040393549496</v>
      </c>
      <c r="AU27" s="458">
        <v>-0.993808269022319</v>
      </c>
      <c r="AV27" s="458">
        <v>-3.5158151225582898E-2</v>
      </c>
      <c r="AW27" s="458">
        <v>5.4271001868364997E-2</v>
      </c>
      <c r="AX27" s="458">
        <v>-2.1160295598678699E-2</v>
      </c>
      <c r="AY27" s="458">
        <v>9.0745950171210795E-4</v>
      </c>
      <c r="AZ27" s="557"/>
      <c r="BA27" s="558"/>
      <c r="BB27" s="555">
        <v>1</v>
      </c>
      <c r="BC27" s="556"/>
    </row>
    <row r="28" spans="1:55" ht="15.75" x14ac:dyDescent="0.25">
      <c r="A28" s="432">
        <f t="shared" si="2"/>
        <v>27.362368465344726</v>
      </c>
      <c r="B28" s="432">
        <f t="shared" si="3"/>
        <v>12.203044377646151</v>
      </c>
      <c r="C28" s="433" t="s">
        <v>931</v>
      </c>
      <c r="D28" s="293" t="s">
        <v>312</v>
      </c>
      <c r="E28" s="433" t="s">
        <v>1579</v>
      </c>
      <c r="F28" s="293" t="s">
        <v>312</v>
      </c>
      <c r="G28" s="214" t="s">
        <v>416</v>
      </c>
      <c r="H28" s="216">
        <v>62000</v>
      </c>
      <c r="I28" s="214" t="s">
        <v>417</v>
      </c>
      <c r="J28" s="215">
        <v>51800</v>
      </c>
      <c r="K28" s="214" t="s">
        <v>418</v>
      </c>
      <c r="L28" s="216">
        <v>17500</v>
      </c>
      <c r="M28" s="214" t="s">
        <v>419</v>
      </c>
      <c r="N28" s="216">
        <v>25200</v>
      </c>
      <c r="O28" s="214" t="s">
        <v>420</v>
      </c>
      <c r="P28" s="216">
        <v>15700</v>
      </c>
      <c r="Q28" s="215">
        <v>10600</v>
      </c>
      <c r="R28" s="215">
        <v>12400</v>
      </c>
      <c r="S28" s="215">
        <v>5400</v>
      </c>
      <c r="T28" s="215">
        <v>2800</v>
      </c>
      <c r="U28" s="293" t="s">
        <v>312</v>
      </c>
      <c r="V28" s="293" t="s">
        <v>312</v>
      </c>
      <c r="W28" s="215">
        <v>4900</v>
      </c>
      <c r="X28" s="552"/>
      <c r="Y28" s="553" t="s">
        <v>931</v>
      </c>
      <c r="Z28" s="554"/>
      <c r="AA28" s="554"/>
      <c r="AB28" s="438">
        <v>0</v>
      </c>
      <c r="AC28" s="438">
        <v>-25</v>
      </c>
      <c r="AD28" s="438">
        <v>35</v>
      </c>
      <c r="AE28" s="438">
        <v>50</v>
      </c>
      <c r="AF28" s="458">
        <v>83076.075236289194</v>
      </c>
      <c r="AG28" s="458">
        <v>3004.8060807265801</v>
      </c>
      <c r="AH28" s="458">
        <v>-900.94827312520397</v>
      </c>
      <c r="AI28" s="458">
        <v>40.207105962817899</v>
      </c>
      <c r="AJ28" s="458">
        <v>-24.2562621195638</v>
      </c>
      <c r="AK28" s="458">
        <v>0.4558938946601</v>
      </c>
      <c r="AL28" s="458">
        <v>0.20025995440847</v>
      </c>
      <c r="AM28" s="458">
        <v>-0.219151224803773</v>
      </c>
      <c r="AN28" s="458">
        <v>-2.6681436555441699E-2</v>
      </c>
      <c r="AO28" s="458">
        <v>-3.6877474242955999E-3</v>
      </c>
      <c r="AP28" s="458">
        <v>4025.9087300375099</v>
      </c>
      <c r="AQ28" s="458">
        <v>-204.83960869914901</v>
      </c>
      <c r="AR28" s="458">
        <v>287.02147049716802</v>
      </c>
      <c r="AS28" s="458">
        <v>-6.5469556429906701</v>
      </c>
      <c r="AT28" s="458">
        <v>9.9931272559643105</v>
      </c>
      <c r="AU28" s="458">
        <v>-1.37403260293451</v>
      </c>
      <c r="AV28" s="458">
        <v>-4.8572205259915298E-2</v>
      </c>
      <c r="AW28" s="458">
        <v>7.58276336099451E-2</v>
      </c>
      <c r="AX28" s="458">
        <v>-2.9550471619581499E-2</v>
      </c>
      <c r="AY28" s="458">
        <v>1.74045137853263E-3</v>
      </c>
      <c r="AZ28" s="557"/>
      <c r="BA28" s="558"/>
      <c r="BB28" s="555">
        <v>1</v>
      </c>
      <c r="BC28" s="556"/>
    </row>
    <row r="29" spans="1:55" ht="15.75" x14ac:dyDescent="0.25">
      <c r="A29" s="432">
        <f t="shared" si="2"/>
        <v>30.808846618582628</v>
      </c>
      <c r="B29" s="432">
        <f t="shared" si="3"/>
        <v>13.620967467887068</v>
      </c>
      <c r="C29" s="433" t="s">
        <v>934</v>
      </c>
      <c r="D29" s="293" t="s">
        <v>312</v>
      </c>
      <c r="E29" s="433" t="s">
        <v>1580</v>
      </c>
      <c r="F29" s="293" t="s">
        <v>312</v>
      </c>
      <c r="G29" s="214" t="s">
        <v>416</v>
      </c>
      <c r="H29" s="216">
        <v>62000</v>
      </c>
      <c r="I29" s="214" t="s">
        <v>417</v>
      </c>
      <c r="J29" s="215">
        <v>51800</v>
      </c>
      <c r="K29" s="214" t="s">
        <v>418</v>
      </c>
      <c r="L29" s="216">
        <v>17500</v>
      </c>
      <c r="M29" s="214" t="s">
        <v>419</v>
      </c>
      <c r="N29" s="216">
        <v>25200</v>
      </c>
      <c r="O29" s="214" t="s">
        <v>420</v>
      </c>
      <c r="P29" s="216">
        <v>15700</v>
      </c>
      <c r="Q29" s="215">
        <v>10600</v>
      </c>
      <c r="R29" s="215">
        <v>12400</v>
      </c>
      <c r="S29" s="215">
        <v>5400</v>
      </c>
      <c r="T29" s="215">
        <v>2800</v>
      </c>
      <c r="U29" s="293" t="s">
        <v>312</v>
      </c>
      <c r="V29" s="293" t="s">
        <v>312</v>
      </c>
      <c r="W29" s="215">
        <v>4900</v>
      </c>
      <c r="X29" s="552"/>
      <c r="Y29" s="553" t="s">
        <v>934</v>
      </c>
      <c r="Z29" s="554"/>
      <c r="AA29" s="554"/>
      <c r="AB29" s="438">
        <v>0</v>
      </c>
      <c r="AC29" s="438">
        <v>-25</v>
      </c>
      <c r="AD29" s="438">
        <v>35</v>
      </c>
      <c r="AE29" s="438">
        <v>50</v>
      </c>
      <c r="AF29" s="458">
        <v>88606.033576913498</v>
      </c>
      <c r="AG29" s="458">
        <v>3138.635960864</v>
      </c>
      <c r="AH29" s="458">
        <v>-817.65624057771004</v>
      </c>
      <c r="AI29" s="458">
        <v>41.076441299820097</v>
      </c>
      <c r="AJ29" s="458">
        <v>-22.2067239833931</v>
      </c>
      <c r="AK29" s="458">
        <v>-2.25709186679445</v>
      </c>
      <c r="AL29" s="458">
        <v>0.20215074280499101</v>
      </c>
      <c r="AM29" s="458">
        <v>-0.21319028699228301</v>
      </c>
      <c r="AN29" s="458">
        <v>-6.0140358101102298E-2</v>
      </c>
      <c r="AO29" s="458">
        <v>8.7496226807009907E-3</v>
      </c>
      <c r="AP29" s="458">
        <v>3940.2929827579501</v>
      </c>
      <c r="AQ29" s="458">
        <v>-198.766361740668</v>
      </c>
      <c r="AR29" s="458">
        <v>340.19161459949498</v>
      </c>
      <c r="AS29" s="458">
        <v>-5.7021099111832703</v>
      </c>
      <c r="AT29" s="458">
        <v>9.8350293596523404</v>
      </c>
      <c r="AU29" s="458">
        <v>-1.5042346466436201</v>
      </c>
      <c r="AV29" s="458">
        <v>-3.5081056519605802E-2</v>
      </c>
      <c r="AW29" s="458">
        <v>6.5357054609087903E-2</v>
      </c>
      <c r="AX29" s="458">
        <v>-1.7845748844155102E-2</v>
      </c>
      <c r="AY29" s="458">
        <v>-2.8985091159864701E-3</v>
      </c>
      <c r="AZ29" s="557"/>
      <c r="BA29" s="558"/>
      <c r="BB29" s="555">
        <v>1</v>
      </c>
      <c r="BC29" s="556"/>
    </row>
    <row r="30" spans="1:55" ht="15.75" x14ac:dyDescent="0.25">
      <c r="A30" s="432">
        <f t="shared" si="2"/>
        <v>36.453098705460043</v>
      </c>
      <c r="B30" s="432">
        <f t="shared" si="3"/>
        <v>16.196579249356368</v>
      </c>
      <c r="C30" s="433" t="s">
        <v>938</v>
      </c>
      <c r="D30" s="293" t="s">
        <v>312</v>
      </c>
      <c r="E30" s="433" t="s">
        <v>1581</v>
      </c>
      <c r="F30" s="293" t="s">
        <v>312</v>
      </c>
      <c r="G30" s="214" t="s">
        <v>935</v>
      </c>
      <c r="H30" s="216">
        <v>108200</v>
      </c>
      <c r="I30" s="214" t="s">
        <v>820</v>
      </c>
      <c r="J30" s="216">
        <v>62000</v>
      </c>
      <c r="K30" s="214" t="s">
        <v>418</v>
      </c>
      <c r="L30" s="216">
        <v>17500</v>
      </c>
      <c r="M30" s="214" t="s">
        <v>822</v>
      </c>
      <c r="N30" s="216">
        <v>29600</v>
      </c>
      <c r="O30" s="214" t="s">
        <v>420</v>
      </c>
      <c r="P30" s="216">
        <v>15700</v>
      </c>
      <c r="Q30" s="215">
        <v>10600</v>
      </c>
      <c r="R30" s="215">
        <v>12400</v>
      </c>
      <c r="S30" s="215">
        <v>5400</v>
      </c>
      <c r="T30" s="215">
        <v>2800</v>
      </c>
      <c r="U30" s="293" t="s">
        <v>312</v>
      </c>
      <c r="V30" s="293" t="s">
        <v>312</v>
      </c>
      <c r="W30" s="215">
        <v>4900</v>
      </c>
      <c r="X30" s="552"/>
      <c r="Y30" s="553" t="s">
        <v>938</v>
      </c>
      <c r="Z30" s="554"/>
      <c r="AA30" s="554"/>
      <c r="AB30" s="438">
        <v>0</v>
      </c>
      <c r="AC30" s="438">
        <v>-25</v>
      </c>
      <c r="AD30" s="438">
        <v>35</v>
      </c>
      <c r="AE30" s="438">
        <v>50</v>
      </c>
      <c r="AF30" s="458">
        <v>102566.137187981</v>
      </c>
      <c r="AG30" s="458">
        <v>3646.3093346044202</v>
      </c>
      <c r="AH30" s="458">
        <v>-903.59832608655995</v>
      </c>
      <c r="AI30" s="458">
        <v>47.839833648510002</v>
      </c>
      <c r="AJ30" s="458">
        <v>-25.908770057992999</v>
      </c>
      <c r="AK30" s="458">
        <v>-3.2617482121717298</v>
      </c>
      <c r="AL30" s="458">
        <v>0.23352722120036901</v>
      </c>
      <c r="AM30" s="458">
        <v>-0.25837329122556701</v>
      </c>
      <c r="AN30" s="458">
        <v>-7.5111838197788397E-2</v>
      </c>
      <c r="AO30" s="458">
        <v>1.15147553835781E-2</v>
      </c>
      <c r="AP30" s="458">
        <v>4945.1282835178199</v>
      </c>
      <c r="AQ30" s="458">
        <v>-214.22656596932299</v>
      </c>
      <c r="AR30" s="458">
        <v>399.94445899632501</v>
      </c>
      <c r="AS30" s="458">
        <v>-6.4023255854828998</v>
      </c>
      <c r="AT30" s="458">
        <v>11.303256972424499</v>
      </c>
      <c r="AU30" s="458">
        <v>-1.9417197651884901</v>
      </c>
      <c r="AV30" s="458">
        <v>-4.1032410411768097E-2</v>
      </c>
      <c r="AW30" s="458">
        <v>7.2606666782460305E-2</v>
      </c>
      <c r="AX30" s="458">
        <v>-2.71460332728111E-2</v>
      </c>
      <c r="AY30" s="458">
        <v>-1.61431234842864E-3</v>
      </c>
      <c r="AZ30" s="557"/>
      <c r="BA30" s="558"/>
      <c r="BB30" s="555">
        <v>1</v>
      </c>
      <c r="BC30" s="556"/>
    </row>
    <row r="31" spans="1:55" ht="15.75" x14ac:dyDescent="0.25">
      <c r="A31" s="432">
        <f t="shared" si="2"/>
        <v>41.8962791654562</v>
      </c>
      <c r="B31" s="432">
        <f t="shared" si="3"/>
        <v>18.719666776001436</v>
      </c>
      <c r="C31" s="433" t="s">
        <v>941</v>
      </c>
      <c r="D31" s="293" t="s">
        <v>312</v>
      </c>
      <c r="E31" s="433" t="s">
        <v>1582</v>
      </c>
      <c r="F31" s="293" t="s">
        <v>312</v>
      </c>
      <c r="G31" s="214" t="s">
        <v>935</v>
      </c>
      <c r="H31" s="216">
        <v>108200</v>
      </c>
      <c r="I31" s="214" t="s">
        <v>820</v>
      </c>
      <c r="J31" s="216">
        <v>62000</v>
      </c>
      <c r="K31" s="214" t="s">
        <v>418</v>
      </c>
      <c r="L31" s="216">
        <v>17500</v>
      </c>
      <c r="M31" s="214" t="s">
        <v>822</v>
      </c>
      <c r="N31" s="216">
        <v>29600</v>
      </c>
      <c r="O31" s="214" t="s">
        <v>420</v>
      </c>
      <c r="P31" s="216">
        <v>15700</v>
      </c>
      <c r="Q31" s="215">
        <v>10600</v>
      </c>
      <c r="R31" s="215">
        <v>12400</v>
      </c>
      <c r="S31" s="215">
        <v>5400</v>
      </c>
      <c r="T31" s="215">
        <v>2800</v>
      </c>
      <c r="U31" s="293" t="s">
        <v>312</v>
      </c>
      <c r="V31" s="293" t="s">
        <v>312</v>
      </c>
      <c r="W31" s="215">
        <v>4900</v>
      </c>
      <c r="X31" s="552"/>
      <c r="Y31" s="553" t="s">
        <v>941</v>
      </c>
      <c r="Z31" s="554"/>
      <c r="AA31" s="554"/>
      <c r="AB31" s="438">
        <v>0</v>
      </c>
      <c r="AC31" s="438">
        <v>-25</v>
      </c>
      <c r="AD31" s="438">
        <v>35</v>
      </c>
      <c r="AE31" s="438">
        <v>50</v>
      </c>
      <c r="AF31" s="458">
        <v>117029.03067177</v>
      </c>
      <c r="AG31" s="458">
        <v>4192.6028401112799</v>
      </c>
      <c r="AH31" s="458">
        <v>-987.85160754932497</v>
      </c>
      <c r="AI31" s="458">
        <v>55.231061598692101</v>
      </c>
      <c r="AJ31" s="458">
        <v>-29.966270413276298</v>
      </c>
      <c r="AK31" s="458">
        <v>-4.76762384310938</v>
      </c>
      <c r="AL31" s="458">
        <v>0.26757646850753702</v>
      </c>
      <c r="AM31" s="458">
        <v>-0.30987577731546301</v>
      </c>
      <c r="AN31" s="458">
        <v>-9.4835044466910698E-2</v>
      </c>
      <c r="AO31" s="458">
        <v>1.7939286550823101E-2</v>
      </c>
      <c r="AP31" s="458">
        <v>6005.4469487243996</v>
      </c>
      <c r="AQ31" s="458">
        <v>-221.81830031233901</v>
      </c>
      <c r="AR31" s="458">
        <v>460.27250195922898</v>
      </c>
      <c r="AS31" s="458">
        <v>-6.9492760494033101</v>
      </c>
      <c r="AT31" s="458">
        <v>12.7619795833143</v>
      </c>
      <c r="AU31" s="458">
        <v>-2.35440028908417</v>
      </c>
      <c r="AV31" s="458">
        <v>-4.5707139850606697E-2</v>
      </c>
      <c r="AW31" s="458">
        <v>7.7748875513582894E-2</v>
      </c>
      <c r="AX31" s="458">
        <v>-3.6348169945451002E-2</v>
      </c>
      <c r="AY31" s="458">
        <v>-1.5624063894821799E-3</v>
      </c>
      <c r="AZ31" s="557"/>
      <c r="BA31" s="558"/>
      <c r="BB31" s="555">
        <v>1</v>
      </c>
      <c r="BC31" s="556"/>
    </row>
    <row r="32" spans="1:55" ht="15.75" x14ac:dyDescent="0.25">
      <c r="A32" s="432">
        <f t="shared" si="2"/>
        <v>50.475305350932693</v>
      </c>
      <c r="B32" s="432">
        <f t="shared" si="3"/>
        <v>23.349431901655571</v>
      </c>
      <c r="C32" s="433" t="s">
        <v>944</v>
      </c>
      <c r="D32" s="293" t="s">
        <v>312</v>
      </c>
      <c r="E32" s="433" t="s">
        <v>1583</v>
      </c>
      <c r="F32" s="293" t="s">
        <v>312</v>
      </c>
      <c r="G32" s="214" t="s">
        <v>935</v>
      </c>
      <c r="H32" s="216">
        <v>108200</v>
      </c>
      <c r="I32" s="214" t="s">
        <v>820</v>
      </c>
      <c r="J32" s="216">
        <v>62000</v>
      </c>
      <c r="K32" s="214" t="s">
        <v>418</v>
      </c>
      <c r="L32" s="216">
        <v>17500</v>
      </c>
      <c r="M32" s="214" t="s">
        <v>822</v>
      </c>
      <c r="N32" s="216">
        <v>29600</v>
      </c>
      <c r="O32" s="214" t="s">
        <v>420</v>
      </c>
      <c r="P32" s="216">
        <v>15700</v>
      </c>
      <c r="Q32" s="215">
        <v>10600</v>
      </c>
      <c r="R32" s="215">
        <v>12400</v>
      </c>
      <c r="S32" s="215">
        <v>5400</v>
      </c>
      <c r="T32" s="215">
        <v>2800</v>
      </c>
      <c r="U32" s="293" t="s">
        <v>312</v>
      </c>
      <c r="V32" s="293" t="s">
        <v>312</v>
      </c>
      <c r="W32" s="215">
        <v>4900</v>
      </c>
      <c r="X32" s="552"/>
      <c r="Y32" s="553" t="s">
        <v>944</v>
      </c>
      <c r="Z32" s="554"/>
      <c r="AA32" s="554"/>
      <c r="AB32" s="438">
        <v>0</v>
      </c>
      <c r="AC32" s="438">
        <v>-25</v>
      </c>
      <c r="AD32" s="438">
        <v>35</v>
      </c>
      <c r="AE32" s="438">
        <v>50</v>
      </c>
      <c r="AF32" s="458">
        <v>140469.30169550801</v>
      </c>
      <c r="AG32" s="458">
        <v>5033.4771609480704</v>
      </c>
      <c r="AH32" s="458">
        <v>-1276.39646665034</v>
      </c>
      <c r="AI32" s="458">
        <v>66.131926478895295</v>
      </c>
      <c r="AJ32" s="458">
        <v>-40.115548887929897</v>
      </c>
      <c r="AK32" s="458">
        <v>-3.3157086996250702</v>
      </c>
      <c r="AL32" s="458">
        <v>0.305599539063454</v>
      </c>
      <c r="AM32" s="458">
        <v>-0.429662635999006</v>
      </c>
      <c r="AN32" s="458">
        <v>-7.9152819540809896E-2</v>
      </c>
      <c r="AO32" s="458">
        <v>5.09161633811851E-3</v>
      </c>
      <c r="AP32" s="458">
        <v>7726.1776590781401</v>
      </c>
      <c r="AQ32" s="458">
        <v>-255.420732709628</v>
      </c>
      <c r="AR32" s="458">
        <v>529.09099141869899</v>
      </c>
      <c r="AS32" s="458">
        <v>-8.77019838236696</v>
      </c>
      <c r="AT32" s="458">
        <v>13.9362003371835</v>
      </c>
      <c r="AU32" s="458">
        <v>-1.87330934187578</v>
      </c>
      <c r="AV32" s="458">
        <v>-6.3313345217433994E-2</v>
      </c>
      <c r="AW32" s="458">
        <v>8.1795067957497899E-2</v>
      </c>
      <c r="AX32" s="458">
        <v>-2.13564996277106E-2</v>
      </c>
      <c r="AY32" s="458">
        <v>-7.2663545632910796E-3</v>
      </c>
      <c r="AZ32" s="557"/>
      <c r="BA32" s="558"/>
      <c r="BB32" s="555">
        <v>1</v>
      </c>
      <c r="BC32" s="556"/>
    </row>
    <row r="33" spans="1:56" ht="15.75" x14ac:dyDescent="0.25">
      <c r="A33" s="432">
        <f t="shared" si="2"/>
        <v>61.020287515820492</v>
      </c>
      <c r="B33" s="432">
        <f t="shared" si="3"/>
        <v>28.023748528111177</v>
      </c>
      <c r="C33" s="433" t="s">
        <v>947</v>
      </c>
      <c r="D33" s="293" t="s">
        <v>312</v>
      </c>
      <c r="E33" s="433" t="s">
        <v>1584</v>
      </c>
      <c r="F33" s="293" t="s">
        <v>312</v>
      </c>
      <c r="G33" s="214" t="s">
        <v>830</v>
      </c>
      <c r="H33" s="216">
        <v>117100</v>
      </c>
      <c r="I33" s="214" t="s">
        <v>820</v>
      </c>
      <c r="J33" s="216">
        <v>62000</v>
      </c>
      <c r="K33" s="214" t="s">
        <v>821</v>
      </c>
      <c r="L33" s="216">
        <v>18400</v>
      </c>
      <c r="M33" s="214" t="s">
        <v>822</v>
      </c>
      <c r="N33" s="216">
        <v>29600</v>
      </c>
      <c r="O33" s="214" t="s">
        <v>823</v>
      </c>
      <c r="P33" s="216">
        <v>22300</v>
      </c>
      <c r="Q33" s="215">
        <v>10600</v>
      </c>
      <c r="R33" s="215">
        <v>12400</v>
      </c>
      <c r="S33" s="215">
        <v>5400</v>
      </c>
      <c r="T33" s="215">
        <v>2800</v>
      </c>
      <c r="U33" s="293" t="s">
        <v>312</v>
      </c>
      <c r="V33" s="293" t="s">
        <v>312</v>
      </c>
      <c r="W33" s="215">
        <v>4900</v>
      </c>
      <c r="X33" s="552"/>
      <c r="Y33" s="553" t="s">
        <v>947</v>
      </c>
      <c r="Z33" s="554"/>
      <c r="AA33" s="554"/>
      <c r="AB33" s="438">
        <v>0</v>
      </c>
      <c r="AC33" s="438">
        <v>-25</v>
      </c>
      <c r="AD33" s="438">
        <v>35</v>
      </c>
      <c r="AE33" s="438">
        <v>50</v>
      </c>
      <c r="AF33" s="458">
        <v>177674.767094515</v>
      </c>
      <c r="AG33" s="458">
        <v>6257.0438366174803</v>
      </c>
      <c r="AH33" s="458">
        <v>-1890.9058700206799</v>
      </c>
      <c r="AI33" s="458">
        <v>81.104163196173104</v>
      </c>
      <c r="AJ33" s="458">
        <v>-51.4302658501677</v>
      </c>
      <c r="AK33" s="458">
        <v>1.77338575215033</v>
      </c>
      <c r="AL33" s="458">
        <v>0.379586130650023</v>
      </c>
      <c r="AM33" s="458">
        <v>-0.49620150859755302</v>
      </c>
      <c r="AN33" s="458">
        <v>-6.4821643052461297E-2</v>
      </c>
      <c r="AO33" s="458">
        <v>-2.7858046796813501E-2</v>
      </c>
      <c r="AP33" s="458">
        <v>12789.5538969763</v>
      </c>
      <c r="AQ33" s="458">
        <v>-200.39754826436999</v>
      </c>
      <c r="AR33" s="458">
        <v>445.70020125737301</v>
      </c>
      <c r="AS33" s="458">
        <v>-8.8447033355184708</v>
      </c>
      <c r="AT33" s="458">
        <v>12.730677643970701</v>
      </c>
      <c r="AU33" s="458">
        <v>0.94742692391143701</v>
      </c>
      <c r="AV33" s="458">
        <v>-6.37655676931662E-2</v>
      </c>
      <c r="AW33" s="458">
        <v>7.41142025579931E-2</v>
      </c>
      <c r="AX33" s="458">
        <v>3.00703920297792E-3</v>
      </c>
      <c r="AY33" s="458">
        <v>-2.7083029805393E-2</v>
      </c>
      <c r="AZ33" s="557"/>
      <c r="BA33" s="558"/>
      <c r="BB33" s="555">
        <v>1</v>
      </c>
      <c r="BC33" s="556"/>
    </row>
    <row r="34" spans="1:56" ht="15.75" x14ac:dyDescent="0.25">
      <c r="A34" s="432">
        <f t="shared" si="2"/>
        <v>74.576618452157817</v>
      </c>
      <c r="B34" s="432">
        <f t="shared" si="3"/>
        <v>34.641615705428656</v>
      </c>
      <c r="C34" s="433" t="s">
        <v>949</v>
      </c>
      <c r="D34" s="293" t="s">
        <v>312</v>
      </c>
      <c r="E34" s="433" t="s">
        <v>1585</v>
      </c>
      <c r="F34" s="293" t="s">
        <v>312</v>
      </c>
      <c r="G34" s="214" t="s">
        <v>869</v>
      </c>
      <c r="H34" s="216">
        <v>239200</v>
      </c>
      <c r="I34" s="214" t="s">
        <v>831</v>
      </c>
      <c r="J34" s="216">
        <v>66400</v>
      </c>
      <c r="K34" s="214" t="s">
        <v>832</v>
      </c>
      <c r="L34" s="216">
        <v>23600</v>
      </c>
      <c r="M34" s="214" t="s">
        <v>822</v>
      </c>
      <c r="N34" s="216">
        <v>29600</v>
      </c>
      <c r="O34" s="214" t="s">
        <v>834</v>
      </c>
      <c r="P34" s="216">
        <v>24400</v>
      </c>
      <c r="Q34" s="215">
        <v>10600</v>
      </c>
      <c r="R34" s="215">
        <v>12400</v>
      </c>
      <c r="S34" s="215">
        <v>5400</v>
      </c>
      <c r="T34" s="215">
        <v>2800</v>
      </c>
      <c r="U34" s="293" t="s">
        <v>312</v>
      </c>
      <c r="V34" s="293" t="s">
        <v>312</v>
      </c>
      <c r="W34" s="215">
        <v>4900</v>
      </c>
      <c r="X34" s="552"/>
      <c r="Y34" s="561" t="s">
        <v>949</v>
      </c>
      <c r="Z34" s="562"/>
      <c r="AA34" s="562"/>
      <c r="AB34" s="438">
        <v>0</v>
      </c>
      <c r="AC34" s="438">
        <v>-25</v>
      </c>
      <c r="AD34" s="438">
        <v>35</v>
      </c>
      <c r="AE34" s="438">
        <v>50</v>
      </c>
      <c r="AF34" s="458">
        <v>210006.35817801001</v>
      </c>
      <c r="AG34" s="458">
        <v>7547.3213001859303</v>
      </c>
      <c r="AH34" s="458">
        <v>-1916.22720435834</v>
      </c>
      <c r="AI34" s="458">
        <v>99.195570194894998</v>
      </c>
      <c r="AJ34" s="458">
        <v>-60.204007594064301</v>
      </c>
      <c r="AK34" s="458">
        <v>-5.4622396904726704</v>
      </c>
      <c r="AL34" s="458">
        <v>0.45817047498275998</v>
      </c>
      <c r="AM34" s="458">
        <v>-0.64384225503515102</v>
      </c>
      <c r="AN34" s="458">
        <v>-0.121278304919611</v>
      </c>
      <c r="AO34" s="458">
        <v>1.34205471225232E-2</v>
      </c>
      <c r="AP34" s="458">
        <v>12488.249740543401</v>
      </c>
      <c r="AQ34" s="458">
        <v>-359.39838148559602</v>
      </c>
      <c r="AR34" s="458">
        <v>766.10628421158106</v>
      </c>
      <c r="AS34" s="458">
        <v>-12.4368447037398</v>
      </c>
      <c r="AT34" s="458">
        <v>20.032652300825902</v>
      </c>
      <c r="AU34" s="458">
        <v>-2.8397616186430801</v>
      </c>
      <c r="AV34" s="458">
        <v>-8.7922723914023504E-2</v>
      </c>
      <c r="AW34" s="458">
        <v>0.112029343988427</v>
      </c>
      <c r="AX34" s="458">
        <v>-3.0840704547507401E-2</v>
      </c>
      <c r="AY34" s="458">
        <v>-1.2324657283324599E-2</v>
      </c>
      <c r="AZ34" s="563"/>
      <c r="BA34" s="564"/>
      <c r="BB34" s="555">
        <v>1</v>
      </c>
      <c r="BC34" s="532"/>
    </row>
    <row r="35" spans="1:56" x14ac:dyDescent="0.25">
      <c r="A35" s="440"/>
      <c r="B35" s="440"/>
      <c r="C35" s="441"/>
      <c r="D35" s="565"/>
      <c r="E35" s="441"/>
      <c r="F35" s="565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565"/>
      <c r="R35" s="565"/>
      <c r="S35" s="565"/>
      <c r="T35" s="565"/>
      <c r="U35" s="565"/>
      <c r="V35" s="565"/>
      <c r="W35" s="565"/>
      <c r="X35" s="566"/>
      <c r="Y35" s="441"/>
      <c r="Z35" s="441"/>
      <c r="AA35" s="441"/>
      <c r="AB35" s="443"/>
      <c r="AC35" s="443"/>
      <c r="AD35" s="443"/>
      <c r="AE35" s="443"/>
      <c r="AF35" s="458"/>
      <c r="AG35" s="458"/>
      <c r="AH35" s="458"/>
      <c r="AI35" s="458"/>
      <c r="AJ35" s="458"/>
      <c r="AK35" s="458"/>
      <c r="AL35" s="458"/>
      <c r="AM35" s="458"/>
      <c r="AN35" s="458"/>
      <c r="AO35" s="458"/>
      <c r="AP35" s="458"/>
      <c r="AQ35" s="458"/>
      <c r="AR35" s="458"/>
      <c r="AS35" s="458"/>
      <c r="AT35" s="458"/>
      <c r="AU35" s="458"/>
      <c r="AV35" s="458"/>
      <c r="AW35" s="458"/>
      <c r="AX35" s="458"/>
      <c r="AY35" s="458"/>
      <c r="AZ35" s="443"/>
      <c r="BA35" s="443"/>
      <c r="BB35" s="430"/>
      <c r="BC35" s="441"/>
    </row>
    <row r="36" spans="1:56" x14ac:dyDescent="0.25">
      <c r="A36" s="188" t="s">
        <v>745</v>
      </c>
      <c r="B36" s="567"/>
      <c r="C36" s="568"/>
      <c r="D36" s="569"/>
      <c r="E36" s="568"/>
      <c r="F36" s="569"/>
      <c r="G36" s="570"/>
      <c r="H36" s="570"/>
      <c r="I36" s="570"/>
      <c r="J36" s="570"/>
      <c r="K36" s="570"/>
      <c r="L36" s="570"/>
      <c r="M36" s="570"/>
      <c r="N36" s="570"/>
      <c r="O36" s="570"/>
      <c r="P36" s="570"/>
      <c r="Q36" s="569"/>
      <c r="R36" s="569"/>
      <c r="S36" s="569"/>
      <c r="T36" s="569"/>
      <c r="U36" s="569"/>
      <c r="V36" s="569"/>
      <c r="W36" s="569"/>
      <c r="X36" s="571"/>
      <c r="Y36" s="568"/>
      <c r="Z36" s="568"/>
      <c r="AA36" s="568"/>
      <c r="AB36" s="572"/>
      <c r="AC36" s="572"/>
      <c r="AD36" s="572"/>
      <c r="AE36" s="57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572"/>
      <c r="BA36" s="572"/>
      <c r="BB36" s="573"/>
      <c r="BC36" s="568"/>
      <c r="BD36" s="368"/>
    </row>
    <row r="37" spans="1:56" ht="16.5" customHeight="1" x14ac:dyDescent="0.25">
      <c r="A37" s="959" t="s">
        <v>426</v>
      </c>
      <c r="B37" s="959"/>
      <c r="C37" s="959"/>
      <c r="D37" s="959"/>
      <c r="E37" s="959"/>
      <c r="F37" s="959"/>
      <c r="G37" s="959"/>
      <c r="H37" s="959"/>
      <c r="I37" s="959"/>
      <c r="J37" s="959"/>
      <c r="K37" s="959"/>
      <c r="L37" s="959"/>
      <c r="M37" s="959"/>
      <c r="N37" s="959"/>
      <c r="O37" s="959"/>
      <c r="P37" s="959"/>
      <c r="Q37" s="959"/>
      <c r="R37" s="959"/>
      <c r="S37" s="959"/>
      <c r="T37" s="959"/>
      <c r="U37" s="959"/>
      <c r="V37" s="959"/>
      <c r="W37" s="959"/>
      <c r="X37" s="959"/>
      <c r="Y37" s="959"/>
      <c r="Z37" s="959"/>
      <c r="AA37" s="959"/>
      <c r="AB37" s="959"/>
      <c r="AC37" s="959"/>
      <c r="AD37" s="959"/>
      <c r="AE37" s="959"/>
      <c r="AF37" s="959"/>
      <c r="AG37" s="959"/>
      <c r="AH37" s="959"/>
      <c r="AI37" s="959"/>
      <c r="AJ37" s="959"/>
      <c r="AK37" s="959"/>
      <c r="AL37" s="959"/>
      <c r="AM37" s="959"/>
      <c r="AN37" s="959"/>
      <c r="AO37" s="959"/>
      <c r="AP37" s="959"/>
      <c r="AQ37" s="959"/>
      <c r="AR37" s="959"/>
      <c r="AS37" s="959"/>
      <c r="AT37" s="959"/>
      <c r="AU37" s="959"/>
      <c r="AV37" s="959"/>
      <c r="AW37" s="959"/>
      <c r="AX37" s="959"/>
      <c r="AY37" s="959"/>
      <c r="AZ37" s="959"/>
      <c r="BA37" s="959"/>
      <c r="BB37" s="959"/>
      <c r="BC37" s="959"/>
      <c r="BD37" s="959"/>
    </row>
    <row r="38" spans="1:56" s="346" customFormat="1" ht="15" customHeight="1" x14ac:dyDescent="0.25">
      <c r="A38" s="1004" t="s">
        <v>427</v>
      </c>
      <c r="B38" s="1004"/>
      <c r="C38" s="1004"/>
      <c r="D38" s="449"/>
      <c r="E38" s="449"/>
      <c r="F38" s="449"/>
      <c r="G38" s="449"/>
      <c r="H38" s="449"/>
      <c r="I38" s="449"/>
      <c r="J38" s="449"/>
      <c r="K38" s="449"/>
      <c r="L38" s="449"/>
      <c r="M38" s="449"/>
      <c r="N38" s="449"/>
      <c r="O38" s="449"/>
      <c r="P38" s="449"/>
      <c r="Q38" s="449"/>
      <c r="R38" s="449"/>
      <c r="S38" s="449"/>
      <c r="T38" s="449"/>
      <c r="U38" s="449"/>
      <c r="V38" s="449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</row>
    <row r="39" spans="1:56" s="346" customFormat="1" ht="15" customHeight="1" x14ac:dyDescent="0.25">
      <c r="A39" s="1005" t="s">
        <v>1586</v>
      </c>
      <c r="B39" s="1005"/>
      <c r="C39" s="1005"/>
      <c r="D39" s="1005"/>
      <c r="E39" s="1005"/>
      <c r="F39" s="1005"/>
      <c r="G39" s="1005"/>
      <c r="H39" s="1005"/>
      <c r="I39" s="1005"/>
      <c r="J39" s="1005"/>
      <c r="K39" s="1005"/>
      <c r="L39" s="1005"/>
      <c r="M39" s="1005"/>
      <c r="N39" s="1005"/>
      <c r="O39" s="1005"/>
      <c r="P39" s="1005"/>
      <c r="Q39" s="1005"/>
      <c r="R39" s="1005"/>
      <c r="S39" s="1005"/>
      <c r="T39" s="1005"/>
      <c r="U39" s="1005"/>
      <c r="V39" s="1005"/>
      <c r="W39" s="1005"/>
      <c r="X39" s="1005"/>
      <c r="Y39" s="1005"/>
      <c r="Z39" s="1005"/>
      <c r="AA39" s="1005"/>
      <c r="AB39" s="1005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</row>
    <row r="40" spans="1:56" s="346" customFormat="1" ht="14.25" customHeight="1" x14ac:dyDescent="0.25">
      <c r="A40" s="1006" t="s">
        <v>1413</v>
      </c>
      <c r="B40" s="1006"/>
      <c r="C40" s="1006"/>
      <c r="D40" s="1006"/>
      <c r="E40" s="1006"/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1006"/>
      <c r="R40" s="1006"/>
      <c r="S40" s="450"/>
      <c r="T40" s="450"/>
      <c r="U40" s="450"/>
      <c r="V40" s="450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</row>
    <row r="41" spans="1:56" s="346" customFormat="1" ht="14.25" customHeight="1" x14ac:dyDescent="0.25">
      <c r="A41" s="1006" t="s">
        <v>750</v>
      </c>
      <c r="B41" s="1006"/>
      <c r="C41" s="1006"/>
      <c r="D41" s="1006"/>
      <c r="E41" s="1006"/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006"/>
      <c r="R41" s="1006"/>
      <c r="S41" s="450"/>
      <c r="T41" s="450"/>
      <c r="U41" s="450"/>
      <c r="V41" s="450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</row>
    <row r="42" spans="1:56" s="346" customFormat="1" ht="14.25" customHeight="1" x14ac:dyDescent="0.25">
      <c r="A42" s="1006" t="s">
        <v>431</v>
      </c>
      <c r="B42" s="1006"/>
      <c r="C42" s="1006"/>
      <c r="D42" s="1006"/>
      <c r="E42" s="1006"/>
      <c r="F42" s="1006"/>
      <c r="G42" s="1006"/>
      <c r="H42" s="1006"/>
      <c r="I42" s="1006"/>
      <c r="J42" s="1006"/>
      <c r="K42" s="1006"/>
      <c r="L42" s="1006"/>
      <c r="M42" s="1006"/>
      <c r="N42" s="1006"/>
      <c r="O42" s="1006"/>
      <c r="P42" s="1006"/>
      <c r="Q42" s="1006"/>
      <c r="R42" s="1006"/>
      <c r="S42" s="450"/>
      <c r="T42" s="450"/>
      <c r="U42" s="450"/>
      <c r="V42" s="450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</row>
    <row r="43" spans="1:56" s="346" customFormat="1" ht="14.25" customHeight="1" x14ac:dyDescent="0.25">
      <c r="A43" s="1006" t="s">
        <v>432</v>
      </c>
      <c r="B43" s="1006"/>
      <c r="C43" s="1006"/>
      <c r="D43" s="1006"/>
      <c r="E43" s="1006"/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1006"/>
      <c r="R43" s="1006"/>
      <c r="S43" s="450"/>
      <c r="T43" s="450"/>
      <c r="U43" s="450"/>
      <c r="V43" s="450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</row>
    <row r="44" spans="1:56" s="346" customFormat="1" ht="14.25" customHeight="1" x14ac:dyDescent="0.25">
      <c r="A44" s="1006" t="s">
        <v>1414</v>
      </c>
      <c r="B44" s="1006"/>
      <c r="C44" s="1006"/>
      <c r="D44" s="1006"/>
      <c r="E44" s="1006"/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006"/>
      <c r="R44" s="1006"/>
      <c r="S44" s="450"/>
      <c r="T44" s="450"/>
      <c r="U44" s="450"/>
      <c r="V44" s="450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</row>
    <row r="45" spans="1:56" s="346" customFormat="1" ht="14.25" customHeight="1" x14ac:dyDescent="0.25">
      <c r="A45" s="1006" t="s">
        <v>1587</v>
      </c>
      <c r="B45" s="1006"/>
      <c r="C45" s="1006"/>
      <c r="D45" s="1006"/>
      <c r="E45" s="1006"/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1006"/>
      <c r="R45" s="1006"/>
      <c r="S45" s="1006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</row>
    <row r="46" spans="1:56" s="346" customFormat="1" ht="14.25" customHeight="1" x14ac:dyDescent="0.25">
      <c r="A46" s="962" t="s">
        <v>754</v>
      </c>
      <c r="B46" s="962"/>
      <c r="C46" s="962"/>
      <c r="D46" s="962"/>
      <c r="E46" s="962"/>
      <c r="F46" s="962"/>
      <c r="G46" s="962"/>
      <c r="H46" s="962"/>
      <c r="I46" s="962"/>
      <c r="J46" s="962"/>
      <c r="K46" s="962"/>
      <c r="L46" s="962"/>
      <c r="M46" s="962"/>
      <c r="N46" s="962"/>
      <c r="O46" s="962"/>
      <c r="P46" s="962"/>
      <c r="Q46" s="962"/>
      <c r="R46" s="450"/>
      <c r="S46" s="450"/>
      <c r="T46" s="450"/>
      <c r="U46" s="450"/>
      <c r="V46" s="450"/>
      <c r="W46" s="450"/>
      <c r="X46" s="450"/>
      <c r="Y46" s="450"/>
      <c r="Z46" s="450"/>
      <c r="AA46" s="450"/>
      <c r="AB46" s="450"/>
      <c r="AC46" s="450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</row>
    <row r="47" spans="1:56" s="346" customFormat="1" ht="14.25" customHeight="1" x14ac:dyDescent="0.25">
      <c r="A47" s="1006" t="s">
        <v>436</v>
      </c>
      <c r="B47" s="1006"/>
      <c r="C47" s="1006"/>
      <c r="D47" s="1006"/>
      <c r="E47" s="1006"/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006"/>
      <c r="R47" s="1006"/>
      <c r="S47" s="450"/>
      <c r="T47" s="450"/>
      <c r="U47" s="450"/>
      <c r="V47" s="450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</row>
    <row r="48" spans="1:56" s="452" customFormat="1" x14ac:dyDescent="0.25">
      <c r="A48" s="451" t="s">
        <v>755</v>
      </c>
      <c r="B48" s="445"/>
      <c r="C48" s="445"/>
      <c r="D48" s="446"/>
      <c r="E48" s="447"/>
      <c r="F48" s="445"/>
      <c r="G48" s="445"/>
      <c r="H48" s="445"/>
      <c r="I48" s="446"/>
      <c r="J48" s="446"/>
      <c r="K48" s="447"/>
      <c r="L48" s="447"/>
      <c r="M48" s="445"/>
      <c r="N48" s="445"/>
      <c r="O48" s="445"/>
      <c r="P48" s="445"/>
      <c r="Q48" s="445"/>
      <c r="R48" s="445"/>
      <c r="S48" s="445"/>
      <c r="T48" s="446"/>
      <c r="U48" s="446"/>
      <c r="V48" s="446"/>
      <c r="W48" s="448"/>
      <c r="X48" s="448"/>
      <c r="Y48" s="448"/>
      <c r="Z48" s="448"/>
      <c r="AA48" s="448"/>
      <c r="AB48" s="448"/>
      <c r="AC48" s="448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</row>
    <row r="49" spans="1:56" s="452" customFormat="1" x14ac:dyDescent="0.25">
      <c r="A49" s="447" t="s">
        <v>1248</v>
      </c>
      <c r="B49" s="445"/>
      <c r="C49" s="445"/>
      <c r="D49" s="446"/>
      <c r="E49" s="447"/>
      <c r="F49" s="445"/>
      <c r="G49" s="445"/>
      <c r="H49" s="445"/>
      <c r="I49" s="446"/>
      <c r="J49" s="446"/>
      <c r="K49" s="447"/>
      <c r="L49" s="447"/>
      <c r="M49" s="445"/>
      <c r="N49" s="445"/>
      <c r="O49" s="445"/>
      <c r="P49" s="445"/>
      <c r="Q49" s="445"/>
      <c r="R49" s="445"/>
      <c r="S49" s="445"/>
      <c r="T49" s="446"/>
      <c r="U49" s="446"/>
      <c r="V49" s="446"/>
      <c r="W49" s="448"/>
      <c r="X49" s="448"/>
      <c r="Y49" s="448"/>
      <c r="Z49" s="448"/>
      <c r="AA49" s="448"/>
      <c r="AB49" s="448"/>
      <c r="AC49" s="448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</row>
    <row r="50" spans="1:56" s="452" customFormat="1" ht="14.25" customHeight="1" x14ac:dyDescent="0.25">
      <c r="A50" s="447" t="s">
        <v>1249</v>
      </c>
      <c r="B50" s="445"/>
      <c r="C50" s="445"/>
      <c r="D50" s="446"/>
      <c r="E50" s="447"/>
      <c r="F50" s="445"/>
      <c r="G50" s="445"/>
      <c r="H50" s="445"/>
      <c r="I50" s="446"/>
      <c r="J50" s="446"/>
      <c r="K50" s="447"/>
      <c r="L50" s="447"/>
      <c r="M50" s="445"/>
      <c r="N50" s="445"/>
      <c r="O50" s="445"/>
      <c r="P50" s="445"/>
      <c r="Q50" s="445"/>
      <c r="R50" s="445"/>
      <c r="S50" s="445"/>
      <c r="T50" s="446"/>
      <c r="U50" s="446"/>
      <c r="V50" s="446"/>
      <c r="W50" s="448"/>
      <c r="X50" s="448"/>
      <c r="Y50" s="448"/>
      <c r="Z50" s="448"/>
      <c r="AA50" s="448"/>
      <c r="AB50" s="448"/>
      <c r="AC50" s="448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</row>
    <row r="51" spans="1:56" s="452" customFormat="1" ht="14.25" customHeight="1" x14ac:dyDescent="0.25">
      <c r="A51" s="447" t="s">
        <v>440</v>
      </c>
      <c r="B51" s="445"/>
      <c r="C51" s="445"/>
      <c r="D51" s="446"/>
      <c r="E51" s="447"/>
      <c r="F51" s="445"/>
      <c r="G51" s="445"/>
      <c r="H51" s="445"/>
      <c r="I51" s="446"/>
      <c r="J51" s="446"/>
      <c r="K51" s="447"/>
      <c r="L51" s="447"/>
      <c r="M51" s="445"/>
      <c r="N51" s="445"/>
      <c r="O51" s="445"/>
      <c r="P51" s="445"/>
      <c r="Q51" s="445"/>
      <c r="R51" s="445"/>
      <c r="S51" s="445"/>
      <c r="T51" s="446"/>
      <c r="U51" s="446"/>
      <c r="V51" s="446"/>
      <c r="W51" s="448"/>
      <c r="X51" s="448"/>
      <c r="Y51" s="448"/>
      <c r="Z51" s="448"/>
      <c r="AA51" s="448"/>
      <c r="AB51" s="448"/>
      <c r="AC51" s="448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</row>
    <row r="52" spans="1:56" s="452" customFormat="1" ht="14.25" customHeight="1" x14ac:dyDescent="0.25">
      <c r="A52" s="447" t="s">
        <v>441</v>
      </c>
      <c r="B52" s="445"/>
      <c r="C52" s="445"/>
      <c r="D52" s="446"/>
      <c r="E52" s="447"/>
      <c r="F52" s="445"/>
      <c r="G52" s="445"/>
      <c r="H52" s="445"/>
      <c r="I52" s="446"/>
      <c r="J52" s="446"/>
      <c r="K52" s="447"/>
      <c r="L52" s="447"/>
      <c r="M52" s="445"/>
      <c r="N52" s="445"/>
      <c r="O52" s="445"/>
      <c r="P52" s="445"/>
      <c r="Q52" s="445"/>
      <c r="R52" s="445"/>
      <c r="S52" s="445"/>
      <c r="T52" s="446"/>
      <c r="U52" s="446"/>
      <c r="V52" s="446"/>
      <c r="W52" s="448"/>
      <c r="X52" s="448"/>
      <c r="Y52" s="448"/>
      <c r="Z52" s="448"/>
      <c r="AA52" s="448"/>
      <c r="AB52" s="448"/>
      <c r="AC52" s="448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</row>
    <row r="53" spans="1:56" s="452" customFormat="1" ht="14.25" customHeight="1" x14ac:dyDescent="0.25">
      <c r="A53" s="1007" t="s">
        <v>758</v>
      </c>
      <c r="B53" s="1007"/>
      <c r="C53" s="1007"/>
      <c r="D53" s="1007"/>
      <c r="E53" s="1007"/>
      <c r="F53" s="1007"/>
      <c r="G53" s="1007"/>
      <c r="H53" s="1007"/>
      <c r="I53" s="1007"/>
      <c r="J53" s="453"/>
      <c r="K53" s="447"/>
      <c r="L53" s="447"/>
      <c r="M53" s="445"/>
      <c r="N53" s="445"/>
      <c r="O53" s="445"/>
      <c r="P53" s="445"/>
      <c r="Q53" s="445"/>
      <c r="R53" s="445"/>
      <c r="S53" s="445"/>
      <c r="T53" s="446"/>
      <c r="U53" s="446"/>
      <c r="V53" s="446"/>
      <c r="W53" s="448"/>
      <c r="X53" s="448"/>
      <c r="Y53" s="448"/>
      <c r="Z53" s="448"/>
      <c r="AA53" s="448"/>
      <c r="AB53" s="448"/>
      <c r="AC53" s="448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</row>
    <row r="54" spans="1:56" s="452" customFormat="1" ht="14.25" customHeight="1" x14ac:dyDescent="0.25">
      <c r="A54" s="447" t="s">
        <v>443</v>
      </c>
      <c r="B54" s="445"/>
      <c r="C54" s="445"/>
      <c r="D54" s="446"/>
      <c r="E54" s="447"/>
      <c r="F54" s="445"/>
      <c r="G54" s="445"/>
      <c r="H54" s="445"/>
      <c r="I54" s="446"/>
      <c r="J54" s="446"/>
      <c r="K54" s="447"/>
      <c r="L54" s="447"/>
      <c r="M54" s="445"/>
      <c r="N54" s="445"/>
      <c r="O54" s="445"/>
      <c r="P54" s="445"/>
      <c r="Q54" s="445"/>
      <c r="R54" s="445"/>
      <c r="S54" s="445"/>
      <c r="T54" s="446"/>
      <c r="U54" s="446"/>
      <c r="V54" s="446"/>
      <c r="W54" s="448"/>
      <c r="X54" s="448"/>
      <c r="Y54" s="448"/>
      <c r="Z54" s="448"/>
      <c r="AA54" s="448"/>
      <c r="AB54" s="448"/>
      <c r="AC54" s="448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</row>
    <row r="55" spans="1:56" s="452" customFormat="1" ht="14.25" customHeight="1" x14ac:dyDescent="0.25">
      <c r="A55" s="447" t="s">
        <v>1416</v>
      </c>
      <c r="B55" s="445"/>
      <c r="C55" s="445"/>
      <c r="D55" s="446"/>
      <c r="E55" s="447"/>
      <c r="F55" s="445"/>
      <c r="G55" s="445"/>
      <c r="H55" s="445"/>
      <c r="I55" s="446"/>
      <c r="J55" s="446"/>
      <c r="K55" s="447"/>
      <c r="L55" s="447"/>
      <c r="M55" s="445"/>
      <c r="N55" s="445"/>
      <c r="O55" s="445"/>
      <c r="P55" s="445"/>
      <c r="Q55" s="445"/>
      <c r="R55" s="445"/>
      <c r="S55" s="445"/>
      <c r="T55" s="446"/>
      <c r="U55" s="446"/>
      <c r="V55" s="446"/>
      <c r="W55" s="448"/>
      <c r="X55" s="448"/>
      <c r="Y55" s="448"/>
      <c r="Z55" s="448"/>
      <c r="AA55" s="448"/>
      <c r="AB55" s="448"/>
      <c r="AC55" s="448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</row>
    <row r="56" spans="1:56" s="452" customFormat="1" ht="14.25" customHeight="1" x14ac:dyDescent="0.25">
      <c r="A56" s="447" t="s">
        <v>1417</v>
      </c>
      <c r="B56" s="445"/>
      <c r="C56" s="445"/>
      <c r="D56" s="446"/>
      <c r="E56" s="447"/>
      <c r="F56" s="445"/>
      <c r="G56" s="445"/>
      <c r="H56" s="445"/>
      <c r="I56" s="446"/>
      <c r="J56" s="446"/>
      <c r="K56" s="447"/>
      <c r="L56" s="447"/>
      <c r="M56" s="445"/>
      <c r="N56" s="445"/>
      <c r="O56" s="445"/>
      <c r="P56" s="445"/>
      <c r="Q56" s="445"/>
      <c r="R56" s="445"/>
      <c r="S56" s="445"/>
      <c r="T56" s="446"/>
      <c r="U56" s="446"/>
      <c r="V56" s="446"/>
      <c r="W56" s="448"/>
      <c r="X56" s="448"/>
      <c r="Y56" s="448"/>
      <c r="Z56" s="448"/>
      <c r="AA56" s="448"/>
      <c r="AB56" s="448"/>
      <c r="AC56" s="448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</row>
    <row r="57" spans="1:56" s="452" customFormat="1" ht="45" customHeight="1" x14ac:dyDescent="0.25">
      <c r="A57" s="1008" t="s">
        <v>1588</v>
      </c>
      <c r="B57" s="1008"/>
      <c r="C57" s="1008"/>
      <c r="D57" s="1008"/>
      <c r="E57" s="1008"/>
      <c r="F57" s="1008"/>
      <c r="G57" s="1008"/>
      <c r="H57" s="1008"/>
      <c r="I57" s="1008"/>
      <c r="J57" s="1008"/>
      <c r="K57" s="1008"/>
      <c r="L57" s="1008"/>
      <c r="M57" s="1008"/>
      <c r="N57" s="1008"/>
      <c r="O57" s="1008"/>
      <c r="P57" s="1008"/>
      <c r="Q57" s="1008"/>
      <c r="R57" s="1008"/>
      <c r="S57" s="1008"/>
      <c r="T57" s="1008"/>
      <c r="U57" s="447"/>
      <c r="V57" s="447"/>
      <c r="W57" s="448"/>
      <c r="X57" s="448"/>
      <c r="Y57" s="448"/>
      <c r="Z57" s="448"/>
      <c r="AA57" s="448"/>
      <c r="AB57" s="448"/>
      <c r="AC57" s="448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</row>
    <row r="58" spans="1:56" s="452" customFormat="1" ht="45" customHeight="1" x14ac:dyDescent="0.25">
      <c r="A58" s="1008" t="s">
        <v>1589</v>
      </c>
      <c r="B58" s="1008"/>
      <c r="C58" s="1008"/>
      <c r="D58" s="1008"/>
      <c r="E58" s="1008"/>
      <c r="F58" s="1008"/>
      <c r="G58" s="1008"/>
      <c r="H58" s="1008"/>
      <c r="I58" s="1008"/>
      <c r="J58" s="1008"/>
      <c r="K58" s="1008"/>
      <c r="L58" s="1008"/>
      <c r="M58" s="1008"/>
      <c r="N58" s="1008"/>
      <c r="O58" s="1008"/>
      <c r="P58" s="1008"/>
      <c r="Q58" s="1008"/>
      <c r="R58" s="1008"/>
      <c r="S58" s="1008"/>
      <c r="T58" s="1008"/>
      <c r="U58" s="447"/>
      <c r="V58" s="447"/>
      <c r="W58" s="448"/>
      <c r="X58" s="448"/>
      <c r="Y58" s="448"/>
      <c r="Z58" s="448"/>
      <c r="AA58" s="448"/>
      <c r="AB58" s="448"/>
      <c r="AC58" s="448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</row>
    <row r="59" spans="1:56" s="452" customFormat="1" ht="14.25" customHeight="1" x14ac:dyDescent="0.25">
      <c r="A59" s="447" t="s">
        <v>445</v>
      </c>
      <c r="B59" s="447"/>
      <c r="C59" s="447"/>
      <c r="D59" s="447"/>
      <c r="E59" s="447"/>
      <c r="F59" s="447"/>
      <c r="G59" s="447"/>
      <c r="H59" s="447"/>
      <c r="I59" s="447"/>
      <c r="J59" s="447"/>
      <c r="K59" s="447"/>
      <c r="L59" s="447"/>
      <c r="M59" s="447"/>
      <c r="N59" s="447"/>
      <c r="O59" s="447"/>
      <c r="P59" s="447"/>
      <c r="Q59" s="447"/>
      <c r="R59" s="447"/>
      <c r="S59" s="447"/>
      <c r="T59" s="447"/>
      <c r="U59" s="447"/>
      <c r="V59" s="447"/>
      <c r="W59" s="448"/>
      <c r="X59" s="448"/>
      <c r="Y59" s="448"/>
      <c r="Z59" s="448"/>
      <c r="AA59" s="448"/>
      <c r="AB59" s="448"/>
      <c r="AC59" s="448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</row>
    <row r="60" spans="1:56" s="452" customFormat="1" ht="14.25" customHeight="1" x14ac:dyDescent="0.25">
      <c r="A60" s="447" t="s">
        <v>446</v>
      </c>
      <c r="B60" s="447"/>
      <c r="C60" s="447"/>
      <c r="D60" s="447"/>
      <c r="E60" s="447"/>
      <c r="F60" s="447"/>
      <c r="G60" s="447"/>
      <c r="H60" s="447"/>
      <c r="I60" s="447"/>
      <c r="J60" s="447"/>
      <c r="K60" s="447"/>
      <c r="L60" s="447"/>
      <c r="M60" s="447"/>
      <c r="N60" s="447"/>
      <c r="O60" s="447"/>
      <c r="P60" s="447"/>
      <c r="Q60" s="447"/>
      <c r="R60" s="447"/>
      <c r="S60" s="447"/>
      <c r="T60" s="447"/>
      <c r="U60" s="447"/>
      <c r="V60" s="447"/>
      <c r="W60" s="448"/>
      <c r="X60" s="448"/>
      <c r="Y60" s="448"/>
      <c r="Z60" s="448"/>
      <c r="AA60" s="448"/>
      <c r="AB60" s="448"/>
      <c r="AC60" s="448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</row>
    <row r="61" spans="1:56" x14ac:dyDescent="0.25">
      <c r="A61" s="451" t="s">
        <v>760</v>
      </c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203"/>
      <c r="X61" s="203"/>
      <c r="Y61" s="203"/>
      <c r="Z61" s="203"/>
      <c r="AA61" s="203"/>
      <c r="AB61" s="203"/>
      <c r="AC61" s="203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</row>
    <row r="62" spans="1:56" x14ac:dyDescent="0.25">
      <c r="A62" s="188" t="s">
        <v>967</v>
      </c>
      <c r="B62" s="476"/>
      <c r="C62" s="476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203"/>
      <c r="X62" s="203"/>
      <c r="Y62" s="203"/>
      <c r="Z62" s="203"/>
      <c r="AA62" s="203"/>
      <c r="AB62" s="203"/>
      <c r="AC62" s="203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</row>
    <row r="63" spans="1:56" x14ac:dyDescent="0.25">
      <c r="A63" s="188" t="s">
        <v>1419</v>
      </c>
      <c r="B63" s="476"/>
      <c r="C63" s="476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203"/>
      <c r="X63" s="203"/>
      <c r="Y63" s="203"/>
      <c r="Z63" s="203"/>
      <c r="AA63" s="203"/>
      <c r="AB63" s="203"/>
      <c r="AC63" s="203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</row>
    <row r="64" spans="1:56" x14ac:dyDescent="0.25">
      <c r="A64" s="188" t="s">
        <v>762</v>
      </c>
      <c r="B64" s="188"/>
      <c r="C64" s="476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203"/>
      <c r="X64" s="203"/>
      <c r="Y64" s="203"/>
      <c r="Z64" s="203"/>
      <c r="AA64" s="203"/>
      <c r="AB64" s="203"/>
      <c r="AC64" s="203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</row>
    <row r="65" spans="1:56" x14ac:dyDescent="0.25">
      <c r="A65" s="188" t="s">
        <v>968</v>
      </c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203"/>
      <c r="X65" s="203"/>
      <c r="Y65" s="203"/>
      <c r="Z65" s="203"/>
      <c r="AA65" s="203"/>
      <c r="AB65" s="203"/>
      <c r="AC65" s="203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</row>
    <row r="66" spans="1:56" x14ac:dyDescent="0.25">
      <c r="A66" s="188" t="s">
        <v>765</v>
      </c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203"/>
      <c r="X66" s="203"/>
      <c r="Y66" s="203"/>
      <c r="Z66" s="203"/>
      <c r="AA66" s="203"/>
      <c r="AB66" s="203"/>
      <c r="AC66" s="203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</row>
    <row r="67" spans="1:56" x14ac:dyDescent="0.25">
      <c r="A67" s="188" t="s">
        <v>766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203"/>
      <c r="X67" s="203"/>
      <c r="Y67" s="203"/>
      <c r="Z67" s="203"/>
      <c r="AA67" s="203"/>
      <c r="AB67" s="203"/>
      <c r="AC67" s="203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</row>
  </sheetData>
  <mergeCells count="37">
    <mergeCell ref="A1:I1"/>
    <mergeCell ref="A53:I53"/>
    <mergeCell ref="A57:T57"/>
    <mergeCell ref="A58:T58"/>
    <mergeCell ref="A3:I3"/>
    <mergeCell ref="A2:I2"/>
    <mergeCell ref="A43:R43"/>
    <mergeCell ref="A44:R44"/>
    <mergeCell ref="A45:AC45"/>
    <mergeCell ref="A46:Q46"/>
    <mergeCell ref="A47:R47"/>
    <mergeCell ref="A38:C38"/>
    <mergeCell ref="A39:AB39"/>
    <mergeCell ref="A40:R40"/>
    <mergeCell ref="A41:R41"/>
    <mergeCell ref="A42:R42"/>
    <mergeCell ref="A9:W9"/>
    <mergeCell ref="Y9:BC9"/>
    <mergeCell ref="A22:W22"/>
    <mergeCell ref="Y22:BC22"/>
    <mergeCell ref="A37:BD37"/>
    <mergeCell ref="A4:B4"/>
    <mergeCell ref="D4:E4"/>
    <mergeCell ref="G4:H4"/>
    <mergeCell ref="A6:W6"/>
    <mergeCell ref="A7:A8"/>
    <mergeCell ref="B7:B8"/>
    <mergeCell ref="C7:C8"/>
    <mergeCell ref="D7:D8"/>
    <mergeCell ref="E7:E8"/>
    <mergeCell ref="F7:F8"/>
    <mergeCell ref="G7:W7"/>
    <mergeCell ref="G8:H8"/>
    <mergeCell ref="I8:J8"/>
    <mergeCell ref="K8:L8"/>
    <mergeCell ref="M8:N8"/>
    <mergeCell ref="O8:P8"/>
  </mergeCells>
  <hyperlinks>
    <hyperlink ref="G4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83"/>
  <sheetViews>
    <sheetView zoomScale="90" zoomScaleNormal="90" workbookViewId="0">
      <selection activeCell="A2" sqref="A2:H2"/>
    </sheetView>
  </sheetViews>
  <sheetFormatPr defaultColWidth="9.140625" defaultRowHeight="15" x14ac:dyDescent="0.25"/>
  <cols>
    <col min="1" max="1" width="17.5703125" style="475" customWidth="1"/>
    <col min="2" max="2" width="16.85546875" style="475" customWidth="1"/>
    <col min="3" max="3" width="31.85546875" style="475" customWidth="1"/>
    <col min="4" max="4" width="16" style="475" customWidth="1"/>
    <col min="5" max="5" width="29.85546875" style="475" customWidth="1"/>
    <col min="6" max="6" width="17.28515625" style="475" customWidth="1"/>
    <col min="7" max="8" width="10.42578125" style="475" customWidth="1"/>
    <col min="9" max="11" width="10.5703125" style="475" customWidth="1"/>
    <col min="12" max="12" width="9.7109375" style="475" customWidth="1"/>
    <col min="13" max="13" width="13.42578125" style="475" customWidth="1"/>
    <col min="14" max="14" width="9.140625" style="475"/>
    <col min="15" max="15" width="9.5703125" style="475" customWidth="1"/>
    <col min="16" max="16" width="1.7109375" style="475" hidden="1" customWidth="1"/>
    <col min="17" max="21" width="9.140625" style="475" hidden="1"/>
    <col min="22" max="22" width="29.140625" style="475" hidden="1" customWidth="1"/>
    <col min="23" max="58" width="9.140625" style="475" hidden="1"/>
    <col min="59" max="1023" width="9.140625" style="475"/>
  </cols>
  <sheetData>
    <row r="1" spans="1:54" ht="24.75" customHeight="1" x14ac:dyDescent="0.25">
      <c r="A1" s="1125" t="s">
        <v>2921</v>
      </c>
      <c r="B1" s="1125"/>
      <c r="C1" s="1125"/>
      <c r="D1" s="1125"/>
      <c r="E1" s="1125"/>
      <c r="F1" s="1125"/>
      <c r="G1" s="1125"/>
      <c r="H1" s="1125"/>
    </row>
    <row r="2" spans="1:54" ht="202.5" customHeight="1" x14ac:dyDescent="0.25">
      <c r="A2" s="1112"/>
      <c r="B2" s="1112"/>
      <c r="C2" s="1112"/>
      <c r="D2" s="1112"/>
      <c r="E2" s="1112"/>
      <c r="F2" s="1112"/>
      <c r="G2" s="1112"/>
      <c r="H2" s="1112"/>
    </row>
    <row r="3" spans="1:54" ht="21" customHeight="1" x14ac:dyDescent="0.25">
      <c r="A3" s="1125" t="s">
        <v>2922</v>
      </c>
      <c r="B3" s="1125"/>
      <c r="C3" s="1125"/>
      <c r="D3" s="1125"/>
      <c r="E3" s="1125"/>
      <c r="F3" s="1125"/>
      <c r="G3" s="1125"/>
      <c r="H3" s="1125"/>
    </row>
    <row r="4" spans="1:54" ht="15.75" x14ac:dyDescent="0.25">
      <c r="A4" s="1011" t="s">
        <v>447</v>
      </c>
      <c r="B4" s="1011"/>
      <c r="C4" s="254">
        <v>-10</v>
      </c>
      <c r="D4" s="1011" t="s">
        <v>1369</v>
      </c>
      <c r="E4" s="1011"/>
      <c r="F4" s="254">
        <v>45</v>
      </c>
      <c r="G4" s="6" t="s">
        <v>42</v>
      </c>
      <c r="H4" s="6"/>
    </row>
    <row r="5" spans="1:54" x14ac:dyDescent="0.25">
      <c r="A5" s="573"/>
      <c r="B5" s="573"/>
      <c r="C5" s="573"/>
      <c r="D5" s="573"/>
      <c r="E5" s="573"/>
      <c r="F5" s="573"/>
    </row>
    <row r="6" spans="1:54" ht="15" customHeight="1" x14ac:dyDescent="0.25">
      <c r="A6" s="1000" t="s">
        <v>20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573"/>
      <c r="Q6" s="573"/>
    </row>
    <row r="7" spans="1:54" ht="15" customHeight="1" x14ac:dyDescent="0.25">
      <c r="A7" s="1021" t="s">
        <v>331</v>
      </c>
      <c r="B7" s="1021" t="s">
        <v>451</v>
      </c>
      <c r="C7" s="1022" t="s">
        <v>1370</v>
      </c>
      <c r="D7" s="1002" t="s">
        <v>309</v>
      </c>
      <c r="E7" s="1022" t="s">
        <v>1371</v>
      </c>
      <c r="F7" s="1002" t="s">
        <v>309</v>
      </c>
      <c r="G7" s="1000" t="s">
        <v>1372</v>
      </c>
      <c r="H7" s="1000"/>
      <c r="I7" s="1000"/>
      <c r="J7" s="1000"/>
      <c r="K7" s="1000"/>
      <c r="L7" s="1000"/>
      <c r="M7" s="1000"/>
      <c r="N7" s="1000"/>
      <c r="O7" s="1000"/>
    </row>
    <row r="8" spans="1:54" ht="22.5" customHeight="1" x14ac:dyDescent="0.25">
      <c r="A8" s="1021"/>
      <c r="B8" s="1021"/>
      <c r="C8" s="1022"/>
      <c r="D8" s="1002"/>
      <c r="E8" s="1022"/>
      <c r="F8" s="1002"/>
      <c r="G8" s="1023" t="s">
        <v>1373</v>
      </c>
      <c r="H8" s="1023"/>
      <c r="I8" s="1023" t="s">
        <v>1374</v>
      </c>
      <c r="J8" s="1023"/>
      <c r="K8" s="1023" t="s">
        <v>1376</v>
      </c>
      <c r="L8" s="1023"/>
      <c r="M8" s="577" t="s">
        <v>1379</v>
      </c>
      <c r="N8" s="577" t="s">
        <v>1381</v>
      </c>
      <c r="O8" s="577" t="s">
        <v>1384</v>
      </c>
    </row>
    <row r="9" spans="1:54" ht="15.75" customHeight="1" x14ac:dyDescent="0.25">
      <c r="A9" s="1024" t="s">
        <v>977</v>
      </c>
      <c r="B9" s="1024"/>
      <c r="C9" s="1024"/>
      <c r="D9" s="1024"/>
      <c r="E9" s="1024"/>
      <c r="F9" s="1024"/>
      <c r="G9" s="1024"/>
      <c r="H9" s="1024"/>
      <c r="I9" s="1024"/>
      <c r="J9" s="1024"/>
      <c r="K9" s="1024"/>
      <c r="L9" s="1024"/>
      <c r="M9" s="1024"/>
      <c r="N9" s="1024"/>
      <c r="O9" s="1024"/>
    </row>
    <row r="10" spans="1:54" ht="18.75" customHeight="1" x14ac:dyDescent="0.25">
      <c r="A10" s="1025" t="s">
        <v>978</v>
      </c>
      <c r="B10" s="1025"/>
      <c r="C10" s="1025"/>
      <c r="D10" s="1025"/>
      <c r="E10" s="1025"/>
      <c r="F10" s="1025"/>
      <c r="G10" s="1025"/>
      <c r="H10" s="1025"/>
      <c r="I10" s="1025"/>
      <c r="J10" s="1025"/>
      <c r="K10" s="1025"/>
      <c r="L10" s="1025"/>
      <c r="M10" s="1025"/>
      <c r="N10" s="1025"/>
      <c r="O10" s="1025"/>
      <c r="V10" s="534"/>
      <c r="W10" s="469" t="s">
        <v>975</v>
      </c>
      <c r="X10" s="469" t="s">
        <v>976</v>
      </c>
      <c r="Y10" s="431" t="s">
        <v>1538</v>
      </c>
      <c r="Z10" s="431" t="s">
        <v>1539</v>
      </c>
      <c r="AA10" s="431" t="s">
        <v>1540</v>
      </c>
      <c r="AB10" s="431" t="s">
        <v>1541</v>
      </c>
      <c r="AC10" s="431" t="s">
        <v>774</v>
      </c>
      <c r="AD10" s="431" t="s">
        <v>775</v>
      </c>
      <c r="AE10" s="431" t="s">
        <v>776</v>
      </c>
      <c r="AF10" s="431" t="s">
        <v>777</v>
      </c>
      <c r="AG10" s="431" t="s">
        <v>778</v>
      </c>
      <c r="AH10" s="431" t="s">
        <v>779</v>
      </c>
      <c r="AI10" s="431" t="s">
        <v>780</v>
      </c>
      <c r="AJ10" s="431" t="s">
        <v>781</v>
      </c>
      <c r="AK10" s="431" t="s">
        <v>782</v>
      </c>
      <c r="AL10" s="431" t="s">
        <v>783</v>
      </c>
      <c r="AM10" s="431" t="s">
        <v>784</v>
      </c>
      <c r="AN10" s="431" t="s">
        <v>785</v>
      </c>
      <c r="AO10" s="431" t="s">
        <v>786</v>
      </c>
      <c r="AP10" s="431" t="s">
        <v>787</v>
      </c>
      <c r="AQ10" s="431" t="s">
        <v>788</v>
      </c>
      <c r="AR10" s="431" t="s">
        <v>789</v>
      </c>
      <c r="AS10" s="431" t="s">
        <v>790</v>
      </c>
      <c r="AT10" s="431" t="s">
        <v>791</v>
      </c>
      <c r="AU10" s="431" t="s">
        <v>792</v>
      </c>
      <c r="AV10" s="431" t="s">
        <v>793</v>
      </c>
      <c r="AW10" s="431" t="s">
        <v>1256</v>
      </c>
      <c r="AX10" s="431" t="s">
        <v>1257</v>
      </c>
      <c r="AY10" s="431" t="s">
        <v>1258</v>
      </c>
    </row>
    <row r="11" spans="1:54" x14ac:dyDescent="0.25">
      <c r="A11" s="432">
        <f t="shared" ref="A11:A17" si="0">2*IF(AND($C$4&lt;=Y11,$C$4&gt;=Z11,$F$4&gt;=AA11,$F$4&lt;=AB11),AC11+AD11*$C$4+AE11*$F$4+AF11*$C$4*$C$4+AG11*$C$4*$F$4+AH11*$F$4*$F$4+AI11*$C$4*$C$4*$C$4+AJ11*$F$4*$C$4*$C$4+AK11*$C$4*$F$4*$F$4+AL11*$F$4*$F$4*$F$4,0)/1000</f>
        <v>9.6783599070000026</v>
      </c>
      <c r="B11" s="432">
        <f t="shared" ref="B11:B17" si="1">2*IF(AND($C$4&lt;=Y11,$C$4&gt;=Z11,$F$4&gt;=AA11,$F$4&lt;=AB11),AM11+AN11*$C$4+AO11*$F$4+AP11*$C$4*$C$4+AQ11*$C$4*$F$4+AR11*$F$4*$F$4+AS11*$C$4*$C$4*$C$4+AT11*$F$4*$C$4*$C$4+AU11*$C$4*$F$4*$F$4+AV11*$F$4*$F$4*$F$4,0)/1000</f>
        <v>4.7712797514999989</v>
      </c>
      <c r="C11" s="578" t="s">
        <v>1590</v>
      </c>
      <c r="D11" s="336">
        <v>470958</v>
      </c>
      <c r="E11" s="578" t="s">
        <v>1591</v>
      </c>
      <c r="F11" s="336">
        <v>480458</v>
      </c>
      <c r="G11" s="332" t="s">
        <v>571</v>
      </c>
      <c r="H11" s="333">
        <v>51800</v>
      </c>
      <c r="I11" s="332" t="s">
        <v>459</v>
      </c>
      <c r="J11" s="333">
        <v>33200</v>
      </c>
      <c r="K11" s="332" t="s">
        <v>410</v>
      </c>
      <c r="L11" s="334">
        <v>17600</v>
      </c>
      <c r="M11" s="333">
        <v>12400</v>
      </c>
      <c r="N11" s="333">
        <v>2800</v>
      </c>
      <c r="O11" s="333">
        <v>4900</v>
      </c>
      <c r="V11" s="469" t="s">
        <v>472</v>
      </c>
      <c r="W11" s="534"/>
      <c r="X11" s="452"/>
      <c r="Y11" s="534">
        <v>10</v>
      </c>
      <c r="Z11" s="534">
        <v>-20</v>
      </c>
      <c r="AA11" s="534">
        <v>35</v>
      </c>
      <c r="AB11" s="534">
        <v>53</v>
      </c>
      <c r="AC11" s="235">
        <v>14126.49</v>
      </c>
      <c r="AD11" s="235">
        <v>546.49170000000004</v>
      </c>
      <c r="AE11" s="235">
        <v>-124.6258</v>
      </c>
      <c r="AF11" s="235">
        <v>7.9777170000000002</v>
      </c>
      <c r="AG11" s="235">
        <v>-5.4089460000000003</v>
      </c>
      <c r="AH11" s="235">
        <v>-0.67522300000000002</v>
      </c>
      <c r="AI11" s="235">
        <v>3.1969079999999997E-2</v>
      </c>
      <c r="AJ11" s="235">
        <v>-9.3144400000000002E-2</v>
      </c>
      <c r="AK11" s="235">
        <v>-4.323581E-3</v>
      </c>
      <c r="AL11" s="235">
        <v>3.126074E-3</v>
      </c>
      <c r="AM11" s="236">
        <v>609.52909999999997</v>
      </c>
      <c r="AN11" s="236">
        <v>-45.375369999999997</v>
      </c>
      <c r="AO11" s="236">
        <v>78.36157</v>
      </c>
      <c r="AP11" s="236">
        <v>-1.333618</v>
      </c>
      <c r="AQ11" s="236">
        <v>2.2733660000000002</v>
      </c>
      <c r="AR11" s="236">
        <v>-0.84521109999999999</v>
      </c>
      <c r="AS11" s="236">
        <v>-8.5572270000000006E-3</v>
      </c>
      <c r="AT11" s="236">
        <v>1.494234E-2</v>
      </c>
      <c r="AU11" s="236">
        <v>-9.7474290000000002E-3</v>
      </c>
      <c r="AV11" s="236">
        <v>4.2889679999999998E-3</v>
      </c>
      <c r="AW11" s="534">
        <v>1</v>
      </c>
      <c r="AX11" s="534"/>
      <c r="AY11" s="534"/>
      <c r="BB11" s="579"/>
    </row>
    <row r="12" spans="1:54" x14ac:dyDescent="0.25">
      <c r="A12" s="432">
        <f t="shared" si="0"/>
        <v>11.081201459500003</v>
      </c>
      <c r="B12" s="432">
        <f t="shared" si="1"/>
        <v>5.7092822720000012</v>
      </c>
      <c r="C12" s="578" t="s">
        <v>1592</v>
      </c>
      <c r="D12" s="336">
        <v>484602</v>
      </c>
      <c r="E12" s="578" t="s">
        <v>1593</v>
      </c>
      <c r="F12" s="336">
        <v>494102</v>
      </c>
      <c r="G12" s="332" t="s">
        <v>571</v>
      </c>
      <c r="H12" s="333">
        <v>51800</v>
      </c>
      <c r="I12" s="332" t="s">
        <v>459</v>
      </c>
      <c r="J12" s="333">
        <v>33200</v>
      </c>
      <c r="K12" s="332" t="s">
        <v>410</v>
      </c>
      <c r="L12" s="334">
        <v>17600</v>
      </c>
      <c r="M12" s="333">
        <v>12400</v>
      </c>
      <c r="N12" s="333">
        <v>2800</v>
      </c>
      <c r="O12" s="333">
        <v>4900</v>
      </c>
      <c r="V12" s="469" t="s">
        <v>475</v>
      </c>
      <c r="W12" s="534"/>
      <c r="X12" s="452"/>
      <c r="Y12" s="534">
        <v>10</v>
      </c>
      <c r="Z12" s="534">
        <v>-20</v>
      </c>
      <c r="AA12" s="534">
        <v>35</v>
      </c>
      <c r="AB12" s="534">
        <v>53</v>
      </c>
      <c r="AC12" s="240">
        <v>15735.34</v>
      </c>
      <c r="AD12" s="240">
        <v>580.29719999999998</v>
      </c>
      <c r="AE12" s="240">
        <v>-120.98560000000001</v>
      </c>
      <c r="AF12" s="240">
        <v>8.4337219999999995</v>
      </c>
      <c r="AG12" s="240">
        <v>-5.0770229999999996</v>
      </c>
      <c r="AH12" s="240">
        <v>-1.2464029999999999</v>
      </c>
      <c r="AI12" s="240">
        <v>3.8580490000000002E-2</v>
      </c>
      <c r="AJ12" s="240">
        <v>-0.1010196</v>
      </c>
      <c r="AK12" s="240">
        <v>-1.367933E-2</v>
      </c>
      <c r="AL12" s="240">
        <v>7.2941619999999999E-3</v>
      </c>
      <c r="AM12" s="241">
        <v>1213.356</v>
      </c>
      <c r="AN12" s="241">
        <v>-31.481310000000001</v>
      </c>
      <c r="AO12" s="241">
        <v>80.652860000000004</v>
      </c>
      <c r="AP12" s="241">
        <v>-0.77191569999999998</v>
      </c>
      <c r="AQ12" s="241">
        <v>2.1248879999999999</v>
      </c>
      <c r="AR12" s="241">
        <v>-0.93829980000000002</v>
      </c>
      <c r="AS12" s="241">
        <v>6.0625000000000002E-4</v>
      </c>
      <c r="AT12" s="241">
        <v>2.9388919999999998E-3</v>
      </c>
      <c r="AU12" s="241">
        <v>-8.0974629999999992E-3</v>
      </c>
      <c r="AV12" s="241">
        <v>4.98161E-3</v>
      </c>
      <c r="AW12" s="534">
        <v>1</v>
      </c>
      <c r="AX12" s="534"/>
      <c r="AY12" s="534"/>
      <c r="BB12" s="579"/>
    </row>
    <row r="13" spans="1:54" x14ac:dyDescent="0.25">
      <c r="A13" s="432">
        <f t="shared" si="0"/>
        <v>12.440417507500003</v>
      </c>
      <c r="B13" s="432">
        <f t="shared" si="1"/>
        <v>6.7080975474999986</v>
      </c>
      <c r="C13" s="578" t="s">
        <v>1594</v>
      </c>
      <c r="D13" s="343" t="s">
        <v>312</v>
      </c>
      <c r="E13" s="578" t="s">
        <v>1595</v>
      </c>
      <c r="F13" s="343" t="s">
        <v>312</v>
      </c>
      <c r="G13" s="332" t="s">
        <v>571</v>
      </c>
      <c r="H13" s="333">
        <v>51800</v>
      </c>
      <c r="I13" s="332" t="s">
        <v>459</v>
      </c>
      <c r="J13" s="333">
        <v>33200</v>
      </c>
      <c r="K13" s="332" t="s">
        <v>410</v>
      </c>
      <c r="L13" s="334">
        <v>17600</v>
      </c>
      <c r="M13" s="333">
        <v>12400</v>
      </c>
      <c r="N13" s="333">
        <v>2800</v>
      </c>
      <c r="O13" s="333">
        <v>4900</v>
      </c>
      <c r="V13" s="469" t="s">
        <v>486</v>
      </c>
      <c r="W13" s="534"/>
      <c r="X13" s="452"/>
      <c r="Y13" s="534">
        <v>10</v>
      </c>
      <c r="Z13" s="534">
        <v>-20</v>
      </c>
      <c r="AA13" s="534">
        <v>35</v>
      </c>
      <c r="AB13" s="534">
        <v>53</v>
      </c>
      <c r="AC13" s="580">
        <v>22652.9</v>
      </c>
      <c r="AD13" s="580">
        <v>952.19500000000005</v>
      </c>
      <c r="AE13" s="580">
        <v>-276.26400000000001</v>
      </c>
      <c r="AF13" s="580">
        <v>14.31</v>
      </c>
      <c r="AG13" s="580">
        <v>-11.6495</v>
      </c>
      <c r="AH13" s="580">
        <v>-0.18568999999999999</v>
      </c>
      <c r="AI13" s="580">
        <v>5.8042999999999997E-2</v>
      </c>
      <c r="AJ13" s="580">
        <v>-0.16620799999999999</v>
      </c>
      <c r="AK13" s="580">
        <v>1.61601E-2</v>
      </c>
      <c r="AL13" s="580">
        <v>3.9188699999999996E-3</v>
      </c>
      <c r="AM13" s="580">
        <v>2591.89</v>
      </c>
      <c r="AN13" s="580">
        <v>31.097200000000001</v>
      </c>
      <c r="AO13" s="580">
        <v>33.867699999999999</v>
      </c>
      <c r="AP13" s="580">
        <v>0.12917000000000001</v>
      </c>
      <c r="AQ13" s="580">
        <v>0.14269000000000001</v>
      </c>
      <c r="AR13" s="580">
        <v>0.31572899999999998</v>
      </c>
      <c r="AS13" s="580">
        <v>6.10284E-3</v>
      </c>
      <c r="AT13" s="580">
        <v>-1.3873999999999999E-2</v>
      </c>
      <c r="AU13" s="580">
        <v>2.0252300000000001E-2</v>
      </c>
      <c r="AV13" s="580">
        <v>-6.1490099999999999E-3</v>
      </c>
      <c r="AW13" s="534">
        <v>1</v>
      </c>
      <c r="AX13" s="534"/>
      <c r="AY13" s="534"/>
      <c r="BB13" s="579"/>
    </row>
    <row r="14" spans="1:54" x14ac:dyDescent="0.25">
      <c r="A14" s="432">
        <f t="shared" si="0"/>
        <v>14.213867642499993</v>
      </c>
      <c r="B14" s="432">
        <f t="shared" si="1"/>
        <v>7.5643549199999995</v>
      </c>
      <c r="C14" s="578" t="s">
        <v>1596</v>
      </c>
      <c r="D14" s="336">
        <v>542662</v>
      </c>
      <c r="E14" s="578" t="s">
        <v>1597</v>
      </c>
      <c r="F14" s="336">
        <v>552162</v>
      </c>
      <c r="G14" s="332" t="s">
        <v>416</v>
      </c>
      <c r="H14" s="334">
        <v>62000</v>
      </c>
      <c r="I14" s="332" t="s">
        <v>408</v>
      </c>
      <c r="J14" s="333">
        <v>33800</v>
      </c>
      <c r="K14" s="332" t="s">
        <v>559</v>
      </c>
      <c r="L14" s="334">
        <v>21000</v>
      </c>
      <c r="M14" s="333">
        <v>12400</v>
      </c>
      <c r="N14" s="333">
        <v>2800</v>
      </c>
      <c r="O14" s="333">
        <v>4900</v>
      </c>
      <c r="V14" s="469" t="s">
        <v>490</v>
      </c>
      <c r="W14" s="534"/>
      <c r="X14" s="452"/>
      <c r="Y14" s="534">
        <v>10</v>
      </c>
      <c r="Z14" s="534">
        <v>-20</v>
      </c>
      <c r="AA14" s="534">
        <v>35</v>
      </c>
      <c r="AB14" s="534">
        <v>53</v>
      </c>
      <c r="AC14" s="580">
        <v>25476.1</v>
      </c>
      <c r="AD14" s="580">
        <v>1052.93</v>
      </c>
      <c r="AE14" s="580">
        <v>-354.67599999999999</v>
      </c>
      <c r="AF14" s="580">
        <v>15.788</v>
      </c>
      <c r="AG14" s="580">
        <v>-14.183299999999999</v>
      </c>
      <c r="AH14" s="580">
        <v>1.1639200000000001</v>
      </c>
      <c r="AI14" s="580">
        <v>6.5031800000000001E-2</v>
      </c>
      <c r="AJ14" s="580">
        <v>-0.19330700000000001</v>
      </c>
      <c r="AK14" s="580">
        <v>3.7175100000000003E-2</v>
      </c>
      <c r="AL14" s="580">
        <v>-5.5962700000000004E-3</v>
      </c>
      <c r="AM14" s="580">
        <v>3960.29</v>
      </c>
      <c r="AN14" s="580">
        <v>118.072</v>
      </c>
      <c r="AO14" s="580">
        <v>-10.6692</v>
      </c>
      <c r="AP14" s="580">
        <v>2.0828899999999999</v>
      </c>
      <c r="AQ14" s="580">
        <v>-2.1321699999999999</v>
      </c>
      <c r="AR14" s="580">
        <v>1.0477300000000001</v>
      </c>
      <c r="AS14" s="580">
        <v>2.0306999999999999E-2</v>
      </c>
      <c r="AT14" s="580">
        <v>-4.0063700000000001E-2</v>
      </c>
      <c r="AU14" s="580">
        <v>3.61854E-2</v>
      </c>
      <c r="AV14" s="580">
        <v>-9.58408E-3</v>
      </c>
      <c r="AW14" s="534">
        <v>1</v>
      </c>
      <c r="AX14" s="534"/>
      <c r="AY14" s="534"/>
      <c r="BB14" s="579"/>
    </row>
    <row r="15" spans="1:54" x14ac:dyDescent="0.25">
      <c r="A15" s="432">
        <f t="shared" si="0"/>
        <v>16.953712219999996</v>
      </c>
      <c r="B15" s="432">
        <f t="shared" si="1"/>
        <v>8.4801851249999984</v>
      </c>
      <c r="C15" s="578" t="s">
        <v>1598</v>
      </c>
      <c r="D15" s="336">
        <v>593946</v>
      </c>
      <c r="E15" s="578" t="s">
        <v>1599</v>
      </c>
      <c r="F15" s="336">
        <v>603446</v>
      </c>
      <c r="G15" s="332" t="s">
        <v>416</v>
      </c>
      <c r="H15" s="334">
        <v>62000</v>
      </c>
      <c r="I15" s="332" t="s">
        <v>408</v>
      </c>
      <c r="J15" s="333">
        <v>33800</v>
      </c>
      <c r="K15" s="332" t="s">
        <v>559</v>
      </c>
      <c r="L15" s="334">
        <v>21000</v>
      </c>
      <c r="M15" s="333">
        <v>12400</v>
      </c>
      <c r="N15" s="333">
        <v>2800</v>
      </c>
      <c r="O15" s="333">
        <v>4900</v>
      </c>
      <c r="V15" s="469" t="s">
        <v>496</v>
      </c>
      <c r="W15" s="534"/>
      <c r="X15" s="452"/>
      <c r="Y15" s="534">
        <v>10</v>
      </c>
      <c r="Z15" s="534">
        <v>-20</v>
      </c>
      <c r="AA15" s="534">
        <v>35</v>
      </c>
      <c r="AB15" s="534">
        <v>53</v>
      </c>
      <c r="AC15" s="580">
        <v>25480.1</v>
      </c>
      <c r="AD15" s="580">
        <v>952.68700000000001</v>
      </c>
      <c r="AE15" s="580">
        <v>-243.54499999999999</v>
      </c>
      <c r="AF15" s="580">
        <v>14.032299999999999</v>
      </c>
      <c r="AG15" s="580">
        <v>-8.3290699999999998</v>
      </c>
      <c r="AH15" s="580">
        <v>-0.80194299999999996</v>
      </c>
      <c r="AI15" s="580">
        <v>5.9177199999999999E-2</v>
      </c>
      <c r="AJ15" s="580">
        <v>-0.14730299999999999</v>
      </c>
      <c r="AK15" s="580">
        <v>-1.5873200000000001E-2</v>
      </c>
      <c r="AL15" s="580">
        <v>3.91092E-3</v>
      </c>
      <c r="AM15" s="580">
        <v>4791.16</v>
      </c>
      <c r="AN15" s="580">
        <v>152.22900000000001</v>
      </c>
      <c r="AO15" s="580">
        <v>-41.060299999999998</v>
      </c>
      <c r="AP15" s="580">
        <v>2.7440899999999999</v>
      </c>
      <c r="AQ15" s="580">
        <v>-3.7803900000000001</v>
      </c>
      <c r="AR15" s="580">
        <v>1.5964799999999999</v>
      </c>
      <c r="AS15" s="580">
        <v>2.6007599999999999E-2</v>
      </c>
      <c r="AT15" s="580">
        <v>-5.49078E-2</v>
      </c>
      <c r="AU15" s="580">
        <v>5.6369900000000001E-2</v>
      </c>
      <c r="AV15" s="580">
        <v>-1.0698900000000001E-2</v>
      </c>
      <c r="AW15" s="534">
        <v>1</v>
      </c>
      <c r="AX15" s="534"/>
      <c r="AY15" s="534"/>
      <c r="BB15" s="579"/>
    </row>
    <row r="16" spans="1:54" x14ac:dyDescent="0.25">
      <c r="A16" s="432">
        <f t="shared" si="0"/>
        <v>18.312381150000004</v>
      </c>
      <c r="B16" s="432">
        <f t="shared" si="1"/>
        <v>9.4538845825000006</v>
      </c>
      <c r="C16" s="578" t="s">
        <v>1600</v>
      </c>
      <c r="D16" s="336">
        <v>594739</v>
      </c>
      <c r="E16" s="578" t="s">
        <v>1601</v>
      </c>
      <c r="F16" s="336">
        <v>604239</v>
      </c>
      <c r="G16" s="332" t="s">
        <v>416</v>
      </c>
      <c r="H16" s="334">
        <v>62000</v>
      </c>
      <c r="I16" s="332" t="s">
        <v>408</v>
      </c>
      <c r="J16" s="333">
        <v>33800</v>
      </c>
      <c r="K16" s="332" t="s">
        <v>559</v>
      </c>
      <c r="L16" s="334">
        <v>21000</v>
      </c>
      <c r="M16" s="333">
        <v>12400</v>
      </c>
      <c r="N16" s="333">
        <v>2800</v>
      </c>
      <c r="O16" s="333">
        <v>4900</v>
      </c>
      <c r="V16" s="469" t="s">
        <v>502</v>
      </c>
      <c r="W16" s="534"/>
      <c r="X16" s="452"/>
      <c r="Y16" s="534">
        <v>10</v>
      </c>
      <c r="Z16" s="534">
        <v>-20</v>
      </c>
      <c r="AA16" s="534">
        <v>35</v>
      </c>
      <c r="AB16" s="534">
        <v>53</v>
      </c>
      <c r="AC16" s="580">
        <v>25644.9</v>
      </c>
      <c r="AD16" s="580">
        <v>1018.88</v>
      </c>
      <c r="AE16" s="580">
        <v>-145.59800000000001</v>
      </c>
      <c r="AF16" s="580">
        <v>15.3988</v>
      </c>
      <c r="AG16" s="580">
        <v>-7.9703799999999996</v>
      </c>
      <c r="AH16" s="580">
        <v>-3.1732900000000002</v>
      </c>
      <c r="AI16" s="580">
        <v>6.3613699999999995E-2</v>
      </c>
      <c r="AJ16" s="580">
        <v>-0.15921099999999999</v>
      </c>
      <c r="AK16" s="580">
        <v>-3.8251399999999998E-2</v>
      </c>
      <c r="AL16" s="580">
        <v>1.7084599999999998E-2</v>
      </c>
      <c r="AM16" s="580">
        <v>3243.12</v>
      </c>
      <c r="AN16" s="580">
        <v>28.899000000000001</v>
      </c>
      <c r="AO16" s="580">
        <v>83.832400000000007</v>
      </c>
      <c r="AP16" s="580">
        <v>-0.32563500000000001</v>
      </c>
      <c r="AQ16" s="580">
        <v>2.1275400000000002</v>
      </c>
      <c r="AR16" s="580">
        <v>-0.42692000000000002</v>
      </c>
      <c r="AS16" s="580">
        <v>-1.30517E-3</v>
      </c>
      <c r="AT16" s="580">
        <v>8.9684399999999994E-3</v>
      </c>
      <c r="AU16" s="580">
        <v>-2.0939700000000001E-3</v>
      </c>
      <c r="AV16" s="580">
        <v>-2.5156900000000001E-3</v>
      </c>
      <c r="AW16" s="534">
        <v>1</v>
      </c>
      <c r="AX16" s="534"/>
      <c r="AY16" s="534"/>
      <c r="BB16" s="579"/>
    </row>
    <row r="17" spans="1:54" x14ac:dyDescent="0.25">
      <c r="A17" s="432">
        <f t="shared" si="0"/>
        <v>20.249202589750002</v>
      </c>
      <c r="B17" s="432">
        <f t="shared" si="1"/>
        <v>10.924592236000001</v>
      </c>
      <c r="C17" s="578" t="s">
        <v>1602</v>
      </c>
      <c r="D17" s="336">
        <v>609161</v>
      </c>
      <c r="E17" s="578" t="s">
        <v>1603</v>
      </c>
      <c r="F17" s="336">
        <v>618661</v>
      </c>
      <c r="G17" s="332" t="s">
        <v>416</v>
      </c>
      <c r="H17" s="334">
        <v>62000</v>
      </c>
      <c r="I17" s="332" t="s">
        <v>408</v>
      </c>
      <c r="J17" s="333">
        <v>33800</v>
      </c>
      <c r="K17" s="332" t="s">
        <v>559</v>
      </c>
      <c r="L17" s="334">
        <v>21000</v>
      </c>
      <c r="M17" s="333">
        <v>12400</v>
      </c>
      <c r="N17" s="333">
        <v>2800</v>
      </c>
      <c r="O17" s="333">
        <v>4900</v>
      </c>
      <c r="V17" s="469" t="s">
        <v>508</v>
      </c>
      <c r="W17" s="534"/>
      <c r="X17" s="452"/>
      <c r="Y17" s="534">
        <v>10</v>
      </c>
      <c r="Z17" s="534">
        <v>-20</v>
      </c>
      <c r="AA17" s="534">
        <v>35</v>
      </c>
      <c r="AB17" s="534">
        <v>53</v>
      </c>
      <c r="AC17" s="580">
        <v>28671.59</v>
      </c>
      <c r="AD17" s="580">
        <v>1094.8910000000001</v>
      </c>
      <c r="AE17" s="580">
        <v>-257.76310000000001</v>
      </c>
      <c r="AF17" s="580">
        <v>16.01362</v>
      </c>
      <c r="AG17" s="580">
        <v>-10.710470000000001</v>
      </c>
      <c r="AH17" s="580">
        <v>-0.97128619999999999</v>
      </c>
      <c r="AI17" s="580">
        <v>6.4229599999999998E-2</v>
      </c>
      <c r="AJ17" s="580">
        <v>-0.1852673</v>
      </c>
      <c r="AK17" s="580">
        <v>-9.1900390000000005E-3</v>
      </c>
      <c r="AL17" s="580">
        <v>2.8408890000000001E-3</v>
      </c>
      <c r="AM17" s="580">
        <v>4676.692</v>
      </c>
      <c r="AN17" s="580">
        <v>105.5462</v>
      </c>
      <c r="AO17" s="580">
        <v>28.38317</v>
      </c>
      <c r="AP17" s="580">
        <v>1.810792</v>
      </c>
      <c r="AQ17" s="580">
        <v>-1.3587359999999999</v>
      </c>
      <c r="AR17" s="580">
        <v>0.64483000000000001</v>
      </c>
      <c r="AS17" s="580">
        <v>2.1269079999999999E-2</v>
      </c>
      <c r="AT17" s="580">
        <v>-4.0443069999999998E-2</v>
      </c>
      <c r="AU17" s="580">
        <v>3.4067399999999998E-2</v>
      </c>
      <c r="AV17" s="580">
        <v>-7.0380240000000004E-3</v>
      </c>
      <c r="AW17" s="534">
        <v>1</v>
      </c>
      <c r="AX17" s="534"/>
      <c r="AY17" s="534"/>
      <c r="BB17" s="579"/>
    </row>
    <row r="18" spans="1:54" x14ac:dyDescent="0.25">
      <c r="A18" s="1011" t="s">
        <v>993</v>
      </c>
      <c r="B18" s="1011"/>
      <c r="C18" s="1011"/>
      <c r="D18" s="1011"/>
      <c r="E18" s="1011"/>
      <c r="F18" s="1011"/>
      <c r="G18" s="1011"/>
      <c r="H18" s="1011"/>
      <c r="I18" s="1011"/>
      <c r="J18" s="1011"/>
      <c r="K18" s="1011"/>
      <c r="L18" s="1011"/>
      <c r="M18" s="1011"/>
      <c r="N18" s="1011"/>
      <c r="O18" s="1011"/>
      <c r="V18" s="534"/>
      <c r="W18" s="534"/>
      <c r="X18" s="452"/>
      <c r="Y18" s="534"/>
      <c r="Z18" s="534"/>
      <c r="AA18" s="534"/>
      <c r="AB18" s="534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  <c r="AT18" s="581"/>
      <c r="AU18" s="581"/>
      <c r="AV18" s="581"/>
      <c r="AW18" s="534"/>
      <c r="AX18" s="534"/>
      <c r="AY18" s="534"/>
      <c r="BB18" s="579"/>
    </row>
    <row r="19" spans="1:54" x14ac:dyDescent="0.25">
      <c r="A19" s="432">
        <f>2*IF(AND($C$4&lt;=Y19,$C$4&gt;=Z19,$F$4&gt;=AA19,$F$4&lt;=AB19),AC19+AD19*$C$4+AE19*$F$4+AF19*$C$4*$C$4+AG19*$C$4*$F$4+AH19*$F$4*$F$4+AI19*$C$4*$C$4*$C$4+AJ19*$F$4*$C$4*$C$4+AK19*$C$4*$F$4*$F$4+AL19*$F$4*$F$4*$F$4,0)/1000</f>
        <v>0</v>
      </c>
      <c r="B19" s="432">
        <f>2*IF(AND($C$4&lt;=Y19,$C$4&gt;=Z19,$F$4&gt;=AA19,$F$4&lt;=AB19),AM19+AN19*$C$4+AO19*$F$4+AP19*$C$4*$C$4+AQ19*$C$4*$F$4+AR19*$F$4*$F$4+AS19*$C$4*$C$4*$C$4+AT19*$F$4*$C$4*$C$4+AU19*$C$4*$F$4*$F$4+AV19*$F$4*$F$4*$F$4,0)/1000</f>
        <v>0</v>
      </c>
      <c r="C19" s="578" t="s">
        <v>1604</v>
      </c>
      <c r="D19" s="336">
        <v>440549</v>
      </c>
      <c r="E19" s="578" t="s">
        <v>1605</v>
      </c>
      <c r="F19" s="336">
        <v>450049</v>
      </c>
      <c r="G19" s="332" t="s">
        <v>407</v>
      </c>
      <c r="H19" s="333">
        <v>33800</v>
      </c>
      <c r="I19" s="332" t="s">
        <v>459</v>
      </c>
      <c r="J19" s="333">
        <v>33200</v>
      </c>
      <c r="K19" s="332" t="s">
        <v>410</v>
      </c>
      <c r="L19" s="334">
        <v>17600</v>
      </c>
      <c r="M19" s="333">
        <v>12400</v>
      </c>
      <c r="N19" s="333">
        <v>2800</v>
      </c>
      <c r="O19" s="333">
        <v>4900</v>
      </c>
      <c r="V19" s="469" t="s">
        <v>512</v>
      </c>
      <c r="W19" s="534"/>
      <c r="X19" s="452"/>
      <c r="Y19" s="534">
        <v>-15</v>
      </c>
      <c r="Z19" s="534">
        <v>-35</v>
      </c>
      <c r="AA19" s="534">
        <v>35</v>
      </c>
      <c r="AB19" s="534">
        <v>53</v>
      </c>
      <c r="AC19" s="580">
        <v>9829.7999999999993</v>
      </c>
      <c r="AD19" s="580">
        <v>297.19600000000003</v>
      </c>
      <c r="AE19" s="580">
        <v>-97.108500000000006</v>
      </c>
      <c r="AF19" s="580">
        <v>2.85738</v>
      </c>
      <c r="AG19" s="580">
        <v>-2.6118700000000001</v>
      </c>
      <c r="AH19" s="580">
        <v>-0.10840900000000001</v>
      </c>
      <c r="AI19" s="580">
        <v>7.2890000000000003E-3</v>
      </c>
      <c r="AJ19" s="580">
        <v>-2.4285399999999999E-2</v>
      </c>
      <c r="AK19" s="580">
        <v>-5.4801700000000004E-4</v>
      </c>
      <c r="AL19" s="580">
        <v>1.0903099999999999E-3</v>
      </c>
      <c r="AM19" s="580">
        <v>3338.8</v>
      </c>
      <c r="AN19" s="580">
        <v>61.1995</v>
      </c>
      <c r="AO19" s="580">
        <v>-56.764800000000001</v>
      </c>
      <c r="AP19" s="580">
        <v>0.35086299999999998</v>
      </c>
      <c r="AQ19" s="580">
        <v>-1.1493199999999999</v>
      </c>
      <c r="AR19" s="580">
        <v>1.3138099999999999</v>
      </c>
      <c r="AS19" s="580">
        <v>2.22463E-3</v>
      </c>
      <c r="AT19" s="580">
        <v>-7.0559799999999999E-3</v>
      </c>
      <c r="AU19" s="580">
        <v>1.92792E-2</v>
      </c>
      <c r="AV19" s="580">
        <v>-6.9446899999999999E-3</v>
      </c>
      <c r="AW19" s="534">
        <v>1</v>
      </c>
      <c r="AX19" s="534"/>
      <c r="AY19" s="534"/>
      <c r="BB19" s="579"/>
    </row>
    <row r="20" spans="1:54" x14ac:dyDescent="0.25">
      <c r="A20" s="432">
        <f>2*IF(AND($C$4&lt;=Y20,$C$4&gt;=Z20,$F$4&gt;=AA20,$F$4&lt;=AB20),AC20+AD20*$C$4+AE20*$F$4+AF20*$C$4*$C$4+AG20*$C$4*$F$4+AH20*$F$4*$F$4+AI20*$C$4*$C$4*$C$4+AJ20*$F$4*$C$4*$C$4+AK20*$C$4*$F$4*$F$4+AL20*$F$4*$F$4*$F$4,0)/1000</f>
        <v>0</v>
      </c>
      <c r="B20" s="432">
        <f>2*IF(AND($C$4&lt;=Y20,$C$4&gt;=Z20,$F$4&gt;=AA20,$F$4&lt;=AB20),AM20+AN20*$C$4+AO20*$F$4+AP20*$C$4*$C$4+AQ20*$C$4*$F$4+AR20*$F$4*$F$4+AS20*$C$4*$C$4*$C$4+AT20*$F$4*$C$4*$C$4+AU20*$C$4*$F$4*$F$4+AV20*$F$4*$F$4*$F$4,0)/1000</f>
        <v>0</v>
      </c>
      <c r="C20" s="578" t="s">
        <v>1606</v>
      </c>
      <c r="D20" s="336">
        <v>441186</v>
      </c>
      <c r="E20" s="578" t="s">
        <v>1607</v>
      </c>
      <c r="F20" s="336">
        <v>450686</v>
      </c>
      <c r="G20" s="332" t="s">
        <v>407</v>
      </c>
      <c r="H20" s="333">
        <v>33800</v>
      </c>
      <c r="I20" s="332" t="s">
        <v>459</v>
      </c>
      <c r="J20" s="333">
        <v>33200</v>
      </c>
      <c r="K20" s="332" t="s">
        <v>410</v>
      </c>
      <c r="L20" s="334">
        <v>17600</v>
      </c>
      <c r="M20" s="333">
        <v>12400</v>
      </c>
      <c r="N20" s="333">
        <v>2800</v>
      </c>
      <c r="O20" s="333">
        <v>4900</v>
      </c>
      <c r="V20" s="469" t="s">
        <v>515</v>
      </c>
      <c r="W20" s="534"/>
      <c r="X20" s="452"/>
      <c r="Y20" s="534">
        <v>-15</v>
      </c>
      <c r="Z20" s="534">
        <v>-35</v>
      </c>
      <c r="AA20" s="534">
        <v>35</v>
      </c>
      <c r="AB20" s="534">
        <v>53</v>
      </c>
      <c r="AC20" s="580">
        <v>16884.8</v>
      </c>
      <c r="AD20" s="580">
        <v>551.08600000000001</v>
      </c>
      <c r="AE20" s="580">
        <v>-214.393</v>
      </c>
      <c r="AF20" s="580">
        <v>5.7629099999999998</v>
      </c>
      <c r="AG20" s="580">
        <v>-5.45763</v>
      </c>
      <c r="AH20" s="580">
        <v>0.47509299999999999</v>
      </c>
      <c r="AI20" s="580">
        <v>1.6633800000000001E-2</v>
      </c>
      <c r="AJ20" s="580">
        <v>-4.2315199999999997E-2</v>
      </c>
      <c r="AK20" s="580">
        <v>3.66425E-3</v>
      </c>
      <c r="AL20" s="580">
        <v>-7.2382299999999996E-7</v>
      </c>
      <c r="AM20" s="580">
        <v>3892.44</v>
      </c>
      <c r="AN20" s="580">
        <v>95.150700000000001</v>
      </c>
      <c r="AO20" s="580">
        <v>-7.5203800000000003</v>
      </c>
      <c r="AP20" s="580">
        <v>0.99448199999999998</v>
      </c>
      <c r="AQ20" s="580">
        <v>-0.27274999999999999</v>
      </c>
      <c r="AR20" s="580">
        <v>0.218476</v>
      </c>
      <c r="AS20" s="580">
        <v>6.54683E-3</v>
      </c>
      <c r="AT20" s="580">
        <v>-5.8320599999999996E-4</v>
      </c>
      <c r="AU20" s="580">
        <v>9.6282099999999999E-3</v>
      </c>
      <c r="AV20" s="580">
        <v>3.9810900000000001E-4</v>
      </c>
      <c r="AW20" s="534">
        <v>1</v>
      </c>
      <c r="AX20" s="534"/>
      <c r="AY20" s="534"/>
      <c r="BB20" s="579"/>
    </row>
    <row r="21" spans="1:54" x14ac:dyDescent="0.25">
      <c r="A21" s="432">
        <f>2*IF(AND($C$4&lt;=Y21,$C$4&gt;=Z21,$F$4&gt;=AA21,$F$4&lt;=AB21),AC21+AD21*$C$4+AE21*$F$4+AF21*$C$4*$C$4+AG21*$C$4*$F$4+AH21*$F$4*$F$4+AI21*$C$4*$C$4*$C$4+AJ21*$F$4*$C$4*$C$4+AK21*$C$4*$F$4*$F$4+AL21*$F$4*$F$4*$F$4,0)/1000</f>
        <v>0</v>
      </c>
      <c r="B21" s="432">
        <f>2*IF(AND($C$4&lt;=Y21,$C$4&gt;=Z21,$F$4&gt;=AA21,$F$4&lt;=AB21),AM21+AN21*$C$4+AO21*$F$4+AP21*$C$4*$C$4+AQ21*$C$4*$F$4+AR21*$F$4*$F$4+AS21*$C$4*$C$4*$C$4+AT21*$F$4*$C$4*$C$4+AU21*$C$4*$F$4*$F$4+AV21*$F$4*$F$4*$F$4,0)/1000</f>
        <v>0</v>
      </c>
      <c r="C21" s="578" t="s">
        <v>1608</v>
      </c>
      <c r="D21" s="336">
        <v>539517</v>
      </c>
      <c r="E21" s="578" t="s">
        <v>1609</v>
      </c>
      <c r="F21" s="336">
        <v>549017</v>
      </c>
      <c r="G21" s="332" t="s">
        <v>571</v>
      </c>
      <c r="H21" s="333">
        <v>51800</v>
      </c>
      <c r="I21" s="332" t="s">
        <v>408</v>
      </c>
      <c r="J21" s="333">
        <v>33800</v>
      </c>
      <c r="K21" s="332" t="s">
        <v>559</v>
      </c>
      <c r="L21" s="334">
        <v>21000</v>
      </c>
      <c r="M21" s="333">
        <v>12400</v>
      </c>
      <c r="N21" s="333">
        <v>2800</v>
      </c>
      <c r="O21" s="333">
        <v>4900</v>
      </c>
      <c r="V21" s="469" t="s">
        <v>519</v>
      </c>
      <c r="W21" s="534"/>
      <c r="X21" s="452"/>
      <c r="Y21" s="534">
        <v>-15</v>
      </c>
      <c r="Z21" s="534">
        <v>-35</v>
      </c>
      <c r="AA21" s="534">
        <v>35</v>
      </c>
      <c r="AB21" s="534">
        <v>53</v>
      </c>
      <c r="AC21" s="580">
        <v>23754.799999999999</v>
      </c>
      <c r="AD21" s="580">
        <v>856.56399999999996</v>
      </c>
      <c r="AE21" s="580">
        <v>-239.059</v>
      </c>
      <c r="AF21" s="580">
        <v>9.9128900000000009</v>
      </c>
      <c r="AG21" s="580">
        <v>-8.0401000000000007</v>
      </c>
      <c r="AH21" s="580">
        <v>-0.750884</v>
      </c>
      <c r="AI21" s="580">
        <v>3.1424800000000003E-2</v>
      </c>
      <c r="AJ21" s="580">
        <v>-7.8991400000000003E-2</v>
      </c>
      <c r="AK21" s="580">
        <v>-6.2576899999999998E-3</v>
      </c>
      <c r="AL21" s="580">
        <v>5.8439700000000004E-3</v>
      </c>
      <c r="AM21" s="580">
        <v>3998.88</v>
      </c>
      <c r="AN21" s="580">
        <v>79.324100000000001</v>
      </c>
      <c r="AO21" s="580">
        <v>41.982700000000001</v>
      </c>
      <c r="AP21" s="580">
        <v>0.62443099999999996</v>
      </c>
      <c r="AQ21" s="580">
        <v>0.94568700000000006</v>
      </c>
      <c r="AR21" s="580">
        <v>-9.1685299999999997E-2</v>
      </c>
      <c r="AS21" s="580">
        <v>4.6325799999999999E-3</v>
      </c>
      <c r="AT21" s="580">
        <v>2.2761399999999998E-3</v>
      </c>
      <c r="AU21" s="580">
        <v>2.34884E-3</v>
      </c>
      <c r="AV21" s="580">
        <v>-1.6253400000000001E-3</v>
      </c>
      <c r="AW21" s="534">
        <v>1</v>
      </c>
      <c r="AX21" s="534"/>
      <c r="AY21" s="534"/>
      <c r="BB21" s="579"/>
    </row>
    <row r="22" spans="1:54" x14ac:dyDescent="0.25">
      <c r="A22" s="432">
        <f>2*IF(AND($C$4&lt;=Y22,$C$4&gt;=Z22,$F$4&gt;=AA22,$F$4&lt;=AB22),AC22+AD22*$C$4+AE22*$F$4+AF22*$C$4*$C$4+AG22*$C$4*$F$4+AH22*$F$4*$F$4+AI22*$C$4*$C$4*$C$4+AJ22*$F$4*$C$4*$C$4+AK22*$C$4*$F$4*$F$4+AL22*$F$4*$F$4*$F$4,0)/1000</f>
        <v>0</v>
      </c>
      <c r="B22" s="432">
        <f>2*IF(AND($C$4&lt;=Y22,$C$4&gt;=Z22,$F$4&gt;=AA22,$F$4&lt;=AB22),AM22+AN22*$C$4+AO22*$F$4+AP22*$C$4*$C$4+AQ22*$C$4*$F$4+AR22*$F$4*$F$4+AS22*$C$4*$C$4*$C$4+AT22*$F$4*$C$4*$C$4+AU22*$C$4*$F$4*$F$4+AV22*$F$4*$F$4*$F$4,0)/1000</f>
        <v>0</v>
      </c>
      <c r="C22" s="578" t="s">
        <v>1610</v>
      </c>
      <c r="D22" s="336">
        <v>545580</v>
      </c>
      <c r="E22" s="578" t="s">
        <v>1611</v>
      </c>
      <c r="F22" s="336">
        <v>555080</v>
      </c>
      <c r="G22" s="332" t="s">
        <v>571</v>
      </c>
      <c r="H22" s="333">
        <v>51800</v>
      </c>
      <c r="I22" s="332" t="s">
        <v>408</v>
      </c>
      <c r="J22" s="333">
        <v>33800</v>
      </c>
      <c r="K22" s="332" t="s">
        <v>559</v>
      </c>
      <c r="L22" s="334">
        <v>21000</v>
      </c>
      <c r="M22" s="333">
        <v>12400</v>
      </c>
      <c r="N22" s="333">
        <v>2800</v>
      </c>
      <c r="O22" s="333">
        <v>4900</v>
      </c>
      <c r="V22" s="469" t="s">
        <v>522</v>
      </c>
      <c r="W22" s="534"/>
      <c r="X22" s="452"/>
      <c r="Y22" s="534">
        <v>-15</v>
      </c>
      <c r="Z22" s="534">
        <v>-35</v>
      </c>
      <c r="AA22" s="534">
        <v>35</v>
      </c>
      <c r="AB22" s="534">
        <v>53</v>
      </c>
      <c r="AC22" s="580">
        <v>30693.200000000001</v>
      </c>
      <c r="AD22" s="580">
        <v>1094.8</v>
      </c>
      <c r="AE22" s="580">
        <v>-377.37299999999999</v>
      </c>
      <c r="AF22" s="580">
        <v>12.9375</v>
      </c>
      <c r="AG22" s="580">
        <v>-11.6485</v>
      </c>
      <c r="AH22" s="580">
        <v>0.59352800000000006</v>
      </c>
      <c r="AI22" s="580">
        <v>4.6287399999999999E-2</v>
      </c>
      <c r="AJ22" s="580">
        <v>-0.102213</v>
      </c>
      <c r="AK22" s="580">
        <v>1.31077E-2</v>
      </c>
      <c r="AL22" s="580">
        <v>4.07725E-4</v>
      </c>
      <c r="AM22" s="580">
        <v>5606.44</v>
      </c>
      <c r="AN22" s="580">
        <v>122.744</v>
      </c>
      <c r="AO22" s="580">
        <v>26.186599999999999</v>
      </c>
      <c r="AP22" s="580">
        <v>1.0529599999999999</v>
      </c>
      <c r="AQ22" s="580">
        <v>0.53042800000000001</v>
      </c>
      <c r="AR22" s="580">
        <v>0.127775</v>
      </c>
      <c r="AS22" s="580">
        <v>5.8983000000000004E-3</v>
      </c>
      <c r="AT22" s="580">
        <v>1.3387E-3</v>
      </c>
      <c r="AU22" s="580">
        <v>7.6689699999999998E-3</v>
      </c>
      <c r="AV22" s="580">
        <v>-1.6161299999999999E-3</v>
      </c>
      <c r="AW22" s="534">
        <v>1</v>
      </c>
      <c r="AX22" s="534"/>
      <c r="AY22" s="534"/>
      <c r="BB22" s="579"/>
    </row>
    <row r="23" spans="1:54" x14ac:dyDescent="0.25">
      <c r="A23" s="582">
        <f>2*IF(AND($C$4&lt;=Y23,$C$4&gt;=Z23,$F$4&gt;=AA23,$F$4&lt;=AB23),AC23+AD23*$C$4+AE23*$F$4+AF23*$C$4*$C$4+AG23*$C$4*$F$4+AH23*$F$4*$F$4+AI23*$C$4*$C$4*$C$4+AJ23*$F$4*$C$4*$C$4+AK23*$C$4*$F$4*$F$4+AL23*$F$4*$F$4*$F$4,0)/1000</f>
        <v>0</v>
      </c>
      <c r="B23" s="582">
        <f>2*IF(AND($C$4&lt;=Y23,$C$4&gt;=Z23,$F$4&gt;=AA23,$F$4&lt;=AB23),AM23+AN23*$C$4+AO23*$F$4+AP23*$C$4*$C$4+AQ23*$C$4*$F$4+AR23*$F$4*$F$4+AS23*$C$4*$C$4*$C$4+AT23*$F$4*$C$4*$C$4+AU23*$C$4*$F$4*$F$4+AV23*$F$4*$F$4*$F$4,0)/1000</f>
        <v>0</v>
      </c>
      <c r="C23" s="583" t="s">
        <v>1612</v>
      </c>
      <c r="D23" s="336">
        <v>566887</v>
      </c>
      <c r="E23" s="583" t="s">
        <v>1613</v>
      </c>
      <c r="F23" s="336">
        <v>576387</v>
      </c>
      <c r="G23" s="332" t="s">
        <v>571</v>
      </c>
      <c r="H23" s="333">
        <v>51800</v>
      </c>
      <c r="I23" s="332" t="s">
        <v>408</v>
      </c>
      <c r="J23" s="333">
        <v>33800</v>
      </c>
      <c r="K23" s="332" t="s">
        <v>559</v>
      </c>
      <c r="L23" s="334">
        <v>21000</v>
      </c>
      <c r="M23" s="333">
        <v>12400</v>
      </c>
      <c r="N23" s="333">
        <v>2800</v>
      </c>
      <c r="O23" s="333">
        <v>4900</v>
      </c>
      <c r="V23" s="469" t="s">
        <v>529</v>
      </c>
      <c r="W23" s="534"/>
      <c r="X23" s="452"/>
      <c r="Y23" s="534">
        <v>-15</v>
      </c>
      <c r="Z23" s="534">
        <v>-35</v>
      </c>
      <c r="AA23" s="534">
        <v>35</v>
      </c>
      <c r="AB23" s="534">
        <v>53</v>
      </c>
      <c r="AC23" s="580">
        <v>28934.49</v>
      </c>
      <c r="AD23" s="580">
        <v>976.32389999999998</v>
      </c>
      <c r="AE23" s="580">
        <v>-278.08710000000002</v>
      </c>
      <c r="AF23" s="580">
        <v>10.919639999999999</v>
      </c>
      <c r="AG23" s="580">
        <v>-8.5497440000000005</v>
      </c>
      <c r="AH23" s="580">
        <v>-0.67691000000000001</v>
      </c>
      <c r="AI23" s="580">
        <v>3.4623290000000001E-2</v>
      </c>
      <c r="AJ23" s="580">
        <v>-8.6811819999999998E-2</v>
      </c>
      <c r="AK23" s="580">
        <v>-1.03245E-2</v>
      </c>
      <c r="AL23" s="580">
        <v>4.2009120000000002E-3</v>
      </c>
      <c r="AM23" s="580">
        <v>4651.9049999999997</v>
      </c>
      <c r="AN23" s="580">
        <v>68.269189999999995</v>
      </c>
      <c r="AO23" s="580">
        <v>80.079490000000007</v>
      </c>
      <c r="AP23" s="580">
        <v>0.13217760000000001</v>
      </c>
      <c r="AQ23" s="580">
        <v>1.957398</v>
      </c>
      <c r="AR23" s="580">
        <v>-0.43030810000000003</v>
      </c>
      <c r="AS23" s="580">
        <v>1.119461E-3</v>
      </c>
      <c r="AT23" s="580">
        <v>9.3413149999999993E-3</v>
      </c>
      <c r="AU23" s="580">
        <v>-6.1763020000000005E-4</v>
      </c>
      <c r="AV23" s="580">
        <v>2.4437699999999999E-4</v>
      </c>
      <c r="AW23" s="534">
        <v>1</v>
      </c>
      <c r="AX23" s="534"/>
      <c r="AY23" s="452"/>
      <c r="BB23" s="579"/>
    </row>
    <row r="24" spans="1:54" ht="15.75" customHeight="1" x14ac:dyDescent="0.25">
      <c r="A24" s="1024" t="s">
        <v>1004</v>
      </c>
      <c r="B24" s="1024"/>
      <c r="C24" s="1024"/>
      <c r="D24" s="1024"/>
      <c r="E24" s="1024"/>
      <c r="F24" s="1024"/>
      <c r="G24" s="1024"/>
      <c r="H24" s="1024"/>
      <c r="I24" s="1024"/>
      <c r="J24" s="1024"/>
      <c r="K24" s="1024"/>
      <c r="L24" s="1024"/>
      <c r="M24" s="1024"/>
      <c r="N24" s="1024"/>
      <c r="O24" s="1024"/>
      <c r="BB24" s="579"/>
    </row>
    <row r="25" spans="1:54" x14ac:dyDescent="0.25">
      <c r="A25" s="1025" t="s">
        <v>978</v>
      </c>
      <c r="B25" s="1025"/>
      <c r="C25" s="1025"/>
      <c r="D25" s="1025"/>
      <c r="E25" s="1025"/>
      <c r="F25" s="1025"/>
      <c r="G25" s="1025"/>
      <c r="H25" s="1025"/>
      <c r="I25" s="1025"/>
      <c r="J25" s="1025"/>
      <c r="K25" s="1025"/>
      <c r="L25" s="1025"/>
      <c r="M25" s="1025"/>
      <c r="N25" s="1025"/>
      <c r="O25" s="1025"/>
      <c r="BB25" s="579"/>
    </row>
    <row r="26" spans="1:54" x14ac:dyDescent="0.25">
      <c r="A26" s="432">
        <f t="shared" ref="A26:B32" si="2">A11*1.5</f>
        <v>14.517539860500005</v>
      </c>
      <c r="B26" s="432">
        <f t="shared" si="2"/>
        <v>7.156919627249998</v>
      </c>
      <c r="C26" s="578" t="s">
        <v>1614</v>
      </c>
      <c r="D26" s="336">
        <v>739533</v>
      </c>
      <c r="E26" s="578" t="s">
        <v>1615</v>
      </c>
      <c r="F26" s="336">
        <v>764533</v>
      </c>
      <c r="G26" s="332" t="s">
        <v>571</v>
      </c>
      <c r="H26" s="333">
        <v>51800</v>
      </c>
      <c r="I26" s="332" t="s">
        <v>417</v>
      </c>
      <c r="J26" s="333">
        <v>51800</v>
      </c>
      <c r="K26" s="332" t="s">
        <v>1005</v>
      </c>
      <c r="L26" s="332" t="s">
        <v>422</v>
      </c>
      <c r="M26" s="333">
        <v>12400</v>
      </c>
      <c r="N26" s="333">
        <v>2800</v>
      </c>
      <c r="O26" s="333">
        <v>4900</v>
      </c>
      <c r="P26" s="584" t="s">
        <v>1616</v>
      </c>
      <c r="BB26" s="579"/>
    </row>
    <row r="27" spans="1:54" x14ac:dyDescent="0.25">
      <c r="A27" s="432">
        <f t="shared" si="2"/>
        <v>16.621802189250005</v>
      </c>
      <c r="B27" s="432">
        <f t="shared" si="2"/>
        <v>8.5639234080000008</v>
      </c>
      <c r="C27" s="578" t="s">
        <v>1617</v>
      </c>
      <c r="D27" s="336">
        <v>763583</v>
      </c>
      <c r="E27" s="578" t="s">
        <v>1618</v>
      </c>
      <c r="F27" s="336">
        <v>788583</v>
      </c>
      <c r="G27" s="332" t="s">
        <v>416</v>
      </c>
      <c r="H27" s="334">
        <v>62000</v>
      </c>
      <c r="I27" s="332" t="s">
        <v>417</v>
      </c>
      <c r="J27" s="333">
        <v>51800</v>
      </c>
      <c r="K27" s="332" t="s">
        <v>1005</v>
      </c>
      <c r="L27" s="332" t="s">
        <v>422</v>
      </c>
      <c r="M27" s="333">
        <v>12400</v>
      </c>
      <c r="N27" s="333">
        <v>2800</v>
      </c>
      <c r="O27" s="333">
        <v>4900</v>
      </c>
      <c r="P27" s="584" t="s">
        <v>1619</v>
      </c>
      <c r="BB27" s="579"/>
    </row>
    <row r="28" spans="1:54" x14ac:dyDescent="0.25">
      <c r="A28" s="432">
        <f t="shared" si="2"/>
        <v>18.660626261250005</v>
      </c>
      <c r="B28" s="432">
        <f t="shared" si="2"/>
        <v>10.062146321249998</v>
      </c>
      <c r="C28" s="578" t="s">
        <v>1620</v>
      </c>
      <c r="D28" s="343" t="s">
        <v>312</v>
      </c>
      <c r="E28" s="578" t="s">
        <v>1621</v>
      </c>
      <c r="F28" s="343" t="s">
        <v>312</v>
      </c>
      <c r="G28" s="332" t="s">
        <v>416</v>
      </c>
      <c r="H28" s="334">
        <v>62000</v>
      </c>
      <c r="I28" s="332" t="s">
        <v>417</v>
      </c>
      <c r="J28" s="333">
        <v>51800</v>
      </c>
      <c r="K28" s="332" t="s">
        <v>1005</v>
      </c>
      <c r="L28" s="332" t="s">
        <v>422</v>
      </c>
      <c r="M28" s="333">
        <v>12400</v>
      </c>
      <c r="N28" s="333">
        <v>2800</v>
      </c>
      <c r="O28" s="333">
        <v>4900</v>
      </c>
      <c r="P28" s="584" t="s">
        <v>1622</v>
      </c>
      <c r="BB28" s="579"/>
    </row>
    <row r="29" spans="1:54" x14ac:dyDescent="0.25">
      <c r="A29" s="432">
        <f t="shared" si="2"/>
        <v>21.320801463749991</v>
      </c>
      <c r="B29" s="432">
        <f t="shared" si="2"/>
        <v>11.346532379999999</v>
      </c>
      <c r="C29" s="578" t="s">
        <v>1623</v>
      </c>
      <c r="D29" s="336">
        <v>830461</v>
      </c>
      <c r="E29" s="578" t="s">
        <v>1624</v>
      </c>
      <c r="F29" s="336">
        <v>855461</v>
      </c>
      <c r="G29" s="332" t="s">
        <v>416</v>
      </c>
      <c r="H29" s="334">
        <v>62000</v>
      </c>
      <c r="I29" s="332" t="s">
        <v>417</v>
      </c>
      <c r="J29" s="333">
        <v>51800</v>
      </c>
      <c r="K29" s="332" t="s">
        <v>1005</v>
      </c>
      <c r="L29" s="332" t="s">
        <v>422</v>
      </c>
      <c r="M29" s="333">
        <v>12400</v>
      </c>
      <c r="N29" s="333">
        <v>2800</v>
      </c>
      <c r="O29" s="333">
        <v>4900</v>
      </c>
      <c r="P29" s="584" t="s">
        <v>1625</v>
      </c>
      <c r="BB29" s="579"/>
    </row>
    <row r="30" spans="1:54" x14ac:dyDescent="0.25">
      <c r="A30" s="432">
        <f t="shared" si="2"/>
        <v>25.430568329999993</v>
      </c>
      <c r="B30" s="432">
        <f t="shared" si="2"/>
        <v>12.720277687499998</v>
      </c>
      <c r="C30" s="578" t="s">
        <v>1626</v>
      </c>
      <c r="D30" s="336">
        <v>902012</v>
      </c>
      <c r="E30" s="578" t="s">
        <v>1627</v>
      </c>
      <c r="F30" s="336">
        <v>927012</v>
      </c>
      <c r="G30" s="332" t="s">
        <v>416</v>
      </c>
      <c r="H30" s="334">
        <v>62000</v>
      </c>
      <c r="I30" s="332" t="s">
        <v>417</v>
      </c>
      <c r="J30" s="333">
        <v>51800</v>
      </c>
      <c r="K30" s="332" t="s">
        <v>1005</v>
      </c>
      <c r="L30" s="332" t="s">
        <v>422</v>
      </c>
      <c r="M30" s="333">
        <v>12400</v>
      </c>
      <c r="N30" s="333">
        <v>2800</v>
      </c>
      <c r="O30" s="333">
        <v>4900</v>
      </c>
      <c r="P30" s="584" t="s">
        <v>1628</v>
      </c>
      <c r="BB30" s="579"/>
    </row>
    <row r="31" spans="1:54" x14ac:dyDescent="0.25">
      <c r="A31" s="432">
        <f t="shared" si="2"/>
        <v>27.468571725000004</v>
      </c>
      <c r="B31" s="432">
        <f t="shared" si="2"/>
        <v>14.18082687375</v>
      </c>
      <c r="C31" s="578" t="s">
        <v>1629</v>
      </c>
      <c r="D31" s="336">
        <v>903201</v>
      </c>
      <c r="E31" s="578" t="s">
        <v>1630</v>
      </c>
      <c r="F31" s="336">
        <v>928201</v>
      </c>
      <c r="G31" s="332" t="s">
        <v>416</v>
      </c>
      <c r="H31" s="334">
        <v>62000</v>
      </c>
      <c r="I31" s="332" t="s">
        <v>417</v>
      </c>
      <c r="J31" s="333">
        <v>51800</v>
      </c>
      <c r="K31" s="332" t="s">
        <v>1005</v>
      </c>
      <c r="L31" s="332" t="s">
        <v>422</v>
      </c>
      <c r="M31" s="333">
        <v>12400</v>
      </c>
      <c r="N31" s="333">
        <v>2800</v>
      </c>
      <c r="O31" s="333">
        <v>4900</v>
      </c>
      <c r="P31" s="584" t="s">
        <v>1631</v>
      </c>
      <c r="BB31" s="579"/>
    </row>
    <row r="32" spans="1:54" x14ac:dyDescent="0.25">
      <c r="A32" s="432">
        <f t="shared" si="2"/>
        <v>30.373803884625005</v>
      </c>
      <c r="B32" s="432">
        <f t="shared" si="2"/>
        <v>16.386888354</v>
      </c>
      <c r="C32" s="578" t="s">
        <v>1632</v>
      </c>
      <c r="D32" s="336">
        <v>924833</v>
      </c>
      <c r="E32" s="578" t="s">
        <v>1633</v>
      </c>
      <c r="F32" s="336">
        <v>949833</v>
      </c>
      <c r="G32" s="332" t="s">
        <v>416</v>
      </c>
      <c r="H32" s="334">
        <v>62000</v>
      </c>
      <c r="I32" s="332" t="s">
        <v>820</v>
      </c>
      <c r="J32" s="334">
        <v>62000</v>
      </c>
      <c r="K32" s="332" t="s">
        <v>1005</v>
      </c>
      <c r="L32" s="332" t="s">
        <v>422</v>
      </c>
      <c r="M32" s="333">
        <v>12400</v>
      </c>
      <c r="N32" s="333">
        <v>2800</v>
      </c>
      <c r="O32" s="333">
        <v>4900</v>
      </c>
      <c r="P32" s="584" t="s">
        <v>1634</v>
      </c>
      <c r="BB32" s="579"/>
    </row>
    <row r="33" spans="1:59" x14ac:dyDescent="0.25">
      <c r="A33" s="1011" t="s">
        <v>993</v>
      </c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011"/>
      <c r="BB33" s="579"/>
    </row>
    <row r="34" spans="1:59" x14ac:dyDescent="0.25">
      <c r="A34" s="432">
        <f t="shared" ref="A34:B38" si="3">A19*1.5</f>
        <v>0</v>
      </c>
      <c r="B34" s="432">
        <f t="shared" si="3"/>
        <v>0</v>
      </c>
      <c r="C34" s="578" t="s">
        <v>1635</v>
      </c>
      <c r="D34" s="336">
        <v>657605</v>
      </c>
      <c r="E34" s="578" t="s">
        <v>1636</v>
      </c>
      <c r="F34" s="336">
        <v>682605</v>
      </c>
      <c r="G34" s="332" t="s">
        <v>571</v>
      </c>
      <c r="H34" s="333">
        <v>51800</v>
      </c>
      <c r="I34" s="332" t="s">
        <v>408</v>
      </c>
      <c r="J34" s="333">
        <v>33800</v>
      </c>
      <c r="K34" s="332" t="s">
        <v>1005</v>
      </c>
      <c r="L34" s="332" t="s">
        <v>422</v>
      </c>
      <c r="M34" s="333">
        <v>12400</v>
      </c>
      <c r="N34" s="333">
        <v>2800</v>
      </c>
      <c r="O34" s="333">
        <v>4900</v>
      </c>
      <c r="P34" s="584" t="s">
        <v>1637</v>
      </c>
      <c r="BB34" s="579"/>
    </row>
    <row r="35" spans="1:59" x14ac:dyDescent="0.25">
      <c r="A35" s="432">
        <f t="shared" si="3"/>
        <v>0</v>
      </c>
      <c r="B35" s="432">
        <f t="shared" si="3"/>
        <v>0</v>
      </c>
      <c r="C35" s="578" t="s">
        <v>1638</v>
      </c>
      <c r="D35" s="336">
        <v>658561</v>
      </c>
      <c r="E35" s="578" t="s">
        <v>1639</v>
      </c>
      <c r="F35" s="336">
        <v>683561</v>
      </c>
      <c r="G35" s="332" t="s">
        <v>571</v>
      </c>
      <c r="H35" s="333">
        <v>51800</v>
      </c>
      <c r="I35" s="332" t="s">
        <v>408</v>
      </c>
      <c r="J35" s="333">
        <v>33800</v>
      </c>
      <c r="K35" s="332" t="s">
        <v>1005</v>
      </c>
      <c r="L35" s="332" t="s">
        <v>422</v>
      </c>
      <c r="M35" s="333">
        <v>12400</v>
      </c>
      <c r="N35" s="333">
        <v>2800</v>
      </c>
      <c r="O35" s="333">
        <v>4900</v>
      </c>
      <c r="P35" s="584" t="s">
        <v>1640</v>
      </c>
      <c r="BB35" s="579"/>
    </row>
    <row r="36" spans="1:59" x14ac:dyDescent="0.25">
      <c r="A36" s="432">
        <f t="shared" si="3"/>
        <v>0</v>
      </c>
      <c r="B36" s="432">
        <f t="shared" si="3"/>
        <v>0</v>
      </c>
      <c r="C36" s="578" t="s">
        <v>1641</v>
      </c>
      <c r="D36" s="336">
        <v>822160</v>
      </c>
      <c r="E36" s="578" t="s">
        <v>1642</v>
      </c>
      <c r="F36" s="336">
        <v>847160</v>
      </c>
      <c r="G36" s="332" t="s">
        <v>416</v>
      </c>
      <c r="H36" s="334">
        <v>62000</v>
      </c>
      <c r="I36" s="332" t="s">
        <v>417</v>
      </c>
      <c r="J36" s="333">
        <v>51800</v>
      </c>
      <c r="K36" s="332" t="s">
        <v>1005</v>
      </c>
      <c r="L36" s="332" t="s">
        <v>422</v>
      </c>
      <c r="M36" s="333">
        <v>12400</v>
      </c>
      <c r="N36" s="333">
        <v>2800</v>
      </c>
      <c r="O36" s="333">
        <v>4900</v>
      </c>
      <c r="P36" s="584" t="s">
        <v>1643</v>
      </c>
      <c r="BB36" s="579"/>
    </row>
    <row r="37" spans="1:59" x14ac:dyDescent="0.25">
      <c r="A37" s="432">
        <f t="shared" si="3"/>
        <v>0</v>
      </c>
      <c r="B37" s="432">
        <f t="shared" si="3"/>
        <v>0</v>
      </c>
      <c r="C37" s="578" t="s">
        <v>1644</v>
      </c>
      <c r="D37" s="336">
        <v>831253</v>
      </c>
      <c r="E37" s="578" t="s">
        <v>1645</v>
      </c>
      <c r="F37" s="336">
        <v>856253</v>
      </c>
      <c r="G37" s="332" t="s">
        <v>416</v>
      </c>
      <c r="H37" s="334">
        <v>62000</v>
      </c>
      <c r="I37" s="332" t="s">
        <v>417</v>
      </c>
      <c r="J37" s="333">
        <v>51800</v>
      </c>
      <c r="K37" s="332" t="s">
        <v>1005</v>
      </c>
      <c r="L37" s="332" t="s">
        <v>422</v>
      </c>
      <c r="M37" s="333">
        <v>12400</v>
      </c>
      <c r="N37" s="333">
        <v>2800</v>
      </c>
      <c r="O37" s="333">
        <v>4900</v>
      </c>
      <c r="P37" s="584" t="s">
        <v>1646</v>
      </c>
      <c r="BB37" s="579"/>
      <c r="BG37" s="475" t="s">
        <v>1647</v>
      </c>
    </row>
    <row r="38" spans="1:59" x14ac:dyDescent="0.25">
      <c r="A38" s="582">
        <f t="shared" si="3"/>
        <v>0</v>
      </c>
      <c r="B38" s="582">
        <f t="shared" si="3"/>
        <v>0</v>
      </c>
      <c r="C38" s="583" t="s">
        <v>1648</v>
      </c>
      <c r="D38" s="336">
        <v>866799</v>
      </c>
      <c r="E38" s="583" t="s">
        <v>1649</v>
      </c>
      <c r="F38" s="336">
        <v>891799</v>
      </c>
      <c r="G38" s="332" t="s">
        <v>416</v>
      </c>
      <c r="H38" s="334">
        <v>62000</v>
      </c>
      <c r="I38" s="332" t="s">
        <v>417</v>
      </c>
      <c r="J38" s="333">
        <v>51800</v>
      </c>
      <c r="K38" s="332" t="s">
        <v>1005</v>
      </c>
      <c r="L38" s="332" t="s">
        <v>422</v>
      </c>
      <c r="M38" s="333">
        <v>12400</v>
      </c>
      <c r="N38" s="333">
        <v>2800</v>
      </c>
      <c r="O38" s="333">
        <v>4900</v>
      </c>
      <c r="P38" s="584" t="s">
        <v>1650</v>
      </c>
      <c r="BB38" s="579"/>
    </row>
    <row r="39" spans="1:59" ht="15.75" customHeight="1" x14ac:dyDescent="0.25">
      <c r="A39" s="1024" t="s">
        <v>1030</v>
      </c>
      <c r="B39" s="1024"/>
      <c r="C39" s="1024"/>
      <c r="D39" s="1024"/>
      <c r="E39" s="1024"/>
      <c r="F39" s="1024"/>
      <c r="G39" s="1024"/>
      <c r="H39" s="1024"/>
      <c r="I39" s="1024"/>
      <c r="J39" s="1024"/>
      <c r="K39" s="1024"/>
      <c r="L39" s="1024"/>
      <c r="M39" s="1024"/>
      <c r="N39" s="1024"/>
      <c r="O39" s="1024"/>
      <c r="BB39" s="579"/>
    </row>
    <row r="40" spans="1:59" x14ac:dyDescent="0.25">
      <c r="A40" s="1025" t="s">
        <v>978</v>
      </c>
      <c r="B40" s="1025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1025"/>
      <c r="O40" s="1025"/>
      <c r="BB40" s="579"/>
    </row>
    <row r="41" spans="1:59" x14ac:dyDescent="0.25">
      <c r="A41" s="432">
        <f t="shared" ref="A41:B47" si="4">A11*2</f>
        <v>19.356719814000005</v>
      </c>
      <c r="B41" s="432">
        <f t="shared" si="4"/>
        <v>9.5425595029999979</v>
      </c>
      <c r="C41" s="578" t="s">
        <v>1651</v>
      </c>
      <c r="D41" s="336">
        <v>914091</v>
      </c>
      <c r="E41" s="578" t="s">
        <v>1652</v>
      </c>
      <c r="F41" s="336">
        <v>932291</v>
      </c>
      <c r="G41" s="332" t="s">
        <v>416</v>
      </c>
      <c r="H41" s="334">
        <v>62000</v>
      </c>
      <c r="I41" s="332" t="s">
        <v>417</v>
      </c>
      <c r="J41" s="333">
        <v>51800</v>
      </c>
      <c r="K41" s="332" t="s">
        <v>1005</v>
      </c>
      <c r="L41" s="332" t="s">
        <v>422</v>
      </c>
      <c r="M41" s="333">
        <v>12400</v>
      </c>
      <c r="N41" s="333">
        <v>2800</v>
      </c>
      <c r="O41" s="333">
        <v>4900</v>
      </c>
      <c r="P41" s="584" t="s">
        <v>1616</v>
      </c>
      <c r="BB41" s="579"/>
    </row>
    <row r="42" spans="1:59" x14ac:dyDescent="0.25">
      <c r="A42" s="432">
        <f t="shared" si="4"/>
        <v>22.162402919000005</v>
      </c>
      <c r="B42" s="432">
        <f t="shared" si="4"/>
        <v>11.418564544000002</v>
      </c>
      <c r="C42" s="578" t="s">
        <v>1653</v>
      </c>
      <c r="D42" s="336">
        <v>941379</v>
      </c>
      <c r="E42" s="578" t="s">
        <v>1654</v>
      </c>
      <c r="F42" s="336">
        <v>959579</v>
      </c>
      <c r="G42" s="332" t="s">
        <v>416</v>
      </c>
      <c r="H42" s="334">
        <v>62000</v>
      </c>
      <c r="I42" s="332" t="s">
        <v>417</v>
      </c>
      <c r="J42" s="333">
        <v>51800</v>
      </c>
      <c r="K42" s="332" t="s">
        <v>1005</v>
      </c>
      <c r="L42" s="332" t="s">
        <v>422</v>
      </c>
      <c r="M42" s="333">
        <v>12400</v>
      </c>
      <c r="N42" s="333">
        <v>2800</v>
      </c>
      <c r="O42" s="333">
        <v>4900</v>
      </c>
      <c r="P42" s="584" t="s">
        <v>1619</v>
      </c>
      <c r="BB42" s="579"/>
    </row>
    <row r="43" spans="1:59" x14ac:dyDescent="0.25">
      <c r="A43" s="432">
        <f t="shared" si="4"/>
        <v>24.880835015000006</v>
      </c>
      <c r="B43" s="432">
        <f t="shared" si="4"/>
        <v>13.416195094999997</v>
      </c>
      <c r="C43" s="578" t="s">
        <v>1655</v>
      </c>
      <c r="D43" s="343" t="s">
        <v>312</v>
      </c>
      <c r="E43" s="578" t="s">
        <v>1656</v>
      </c>
      <c r="F43" s="343" t="s">
        <v>312</v>
      </c>
      <c r="G43" s="332" t="s">
        <v>416</v>
      </c>
      <c r="H43" s="334">
        <v>62000</v>
      </c>
      <c r="I43" s="332" t="s">
        <v>417</v>
      </c>
      <c r="J43" s="333">
        <v>51800</v>
      </c>
      <c r="K43" s="332" t="s">
        <v>1005</v>
      </c>
      <c r="L43" s="332" t="s">
        <v>422</v>
      </c>
      <c r="M43" s="333">
        <v>12400</v>
      </c>
      <c r="N43" s="333">
        <v>2800</v>
      </c>
      <c r="O43" s="333">
        <v>4900</v>
      </c>
      <c r="P43" s="584" t="s">
        <v>1622</v>
      </c>
      <c r="BB43" s="579"/>
    </row>
    <row r="44" spans="1:59" x14ac:dyDescent="0.25">
      <c r="A44" s="432">
        <f t="shared" si="4"/>
        <v>28.427735284999986</v>
      </c>
      <c r="B44" s="432">
        <f t="shared" si="4"/>
        <v>15.128709839999999</v>
      </c>
      <c r="C44" s="578" t="s">
        <v>1657</v>
      </c>
      <c r="D44" s="336">
        <v>1036976</v>
      </c>
      <c r="E44" s="578" t="s">
        <v>1658</v>
      </c>
      <c r="F44" s="336">
        <v>1055176</v>
      </c>
      <c r="G44" s="332" t="s">
        <v>819</v>
      </c>
      <c r="H44" s="334">
        <v>66400</v>
      </c>
      <c r="I44" s="332" t="s">
        <v>820</v>
      </c>
      <c r="J44" s="334">
        <v>62000</v>
      </c>
      <c r="K44" s="332" t="s">
        <v>1005</v>
      </c>
      <c r="L44" s="332" t="s">
        <v>422</v>
      </c>
      <c r="M44" s="333">
        <v>12400</v>
      </c>
      <c r="N44" s="333">
        <v>2800</v>
      </c>
      <c r="O44" s="333">
        <v>4900</v>
      </c>
      <c r="P44" s="584" t="s">
        <v>1625</v>
      </c>
      <c r="BB44" s="579"/>
    </row>
    <row r="45" spans="1:59" x14ac:dyDescent="0.25">
      <c r="A45" s="432">
        <f t="shared" si="4"/>
        <v>33.907424439999993</v>
      </c>
      <c r="B45" s="432">
        <f t="shared" si="4"/>
        <v>16.960370249999997</v>
      </c>
      <c r="C45" s="578" t="s">
        <v>1659</v>
      </c>
      <c r="D45" s="336">
        <v>1133188</v>
      </c>
      <c r="E45" s="578" t="s">
        <v>1660</v>
      </c>
      <c r="F45" s="336">
        <v>1151388</v>
      </c>
      <c r="G45" s="332" t="s">
        <v>819</v>
      </c>
      <c r="H45" s="334">
        <v>66400</v>
      </c>
      <c r="I45" s="332" t="s">
        <v>820</v>
      </c>
      <c r="J45" s="334">
        <v>62000</v>
      </c>
      <c r="K45" s="332" t="s">
        <v>1005</v>
      </c>
      <c r="L45" s="332" t="s">
        <v>422</v>
      </c>
      <c r="M45" s="333">
        <v>12400</v>
      </c>
      <c r="N45" s="333">
        <v>2800</v>
      </c>
      <c r="O45" s="333">
        <v>4900</v>
      </c>
      <c r="P45" s="584" t="s">
        <v>1628</v>
      </c>
      <c r="BB45" s="579"/>
    </row>
    <row r="46" spans="1:59" x14ac:dyDescent="0.25">
      <c r="A46" s="432">
        <f t="shared" si="4"/>
        <v>36.624762300000008</v>
      </c>
      <c r="B46" s="432">
        <f t="shared" si="4"/>
        <v>18.907769165000001</v>
      </c>
      <c r="C46" s="578" t="s">
        <v>1661</v>
      </c>
      <c r="D46" s="336">
        <v>1134774</v>
      </c>
      <c r="E46" s="578" t="s">
        <v>1662</v>
      </c>
      <c r="F46" s="336">
        <v>1152974</v>
      </c>
      <c r="G46" s="332" t="s">
        <v>819</v>
      </c>
      <c r="H46" s="334">
        <v>66400</v>
      </c>
      <c r="I46" s="332" t="s">
        <v>820</v>
      </c>
      <c r="J46" s="334">
        <v>62000</v>
      </c>
      <c r="K46" s="332" t="s">
        <v>1005</v>
      </c>
      <c r="L46" s="332" t="s">
        <v>422</v>
      </c>
      <c r="M46" s="333">
        <v>12400</v>
      </c>
      <c r="N46" s="333">
        <v>2800</v>
      </c>
      <c r="O46" s="333">
        <v>4900</v>
      </c>
      <c r="P46" s="584" t="s">
        <v>1631</v>
      </c>
      <c r="BB46" s="579"/>
    </row>
    <row r="47" spans="1:59" x14ac:dyDescent="0.25">
      <c r="A47" s="432">
        <f t="shared" si="4"/>
        <v>40.498405179500004</v>
      </c>
      <c r="B47" s="432">
        <f t="shared" si="4"/>
        <v>21.849184472000001</v>
      </c>
      <c r="C47" s="578" t="s">
        <v>1663</v>
      </c>
      <c r="D47" s="336">
        <v>1163617</v>
      </c>
      <c r="E47" s="578" t="s">
        <v>1664</v>
      </c>
      <c r="F47" s="336">
        <v>1181817</v>
      </c>
      <c r="G47" s="332" t="s">
        <v>819</v>
      </c>
      <c r="H47" s="334">
        <v>66400</v>
      </c>
      <c r="I47" s="332" t="s">
        <v>820</v>
      </c>
      <c r="J47" s="334">
        <v>62000</v>
      </c>
      <c r="K47" s="332" t="s">
        <v>1005</v>
      </c>
      <c r="L47" s="332" t="s">
        <v>422</v>
      </c>
      <c r="M47" s="333">
        <v>12400</v>
      </c>
      <c r="N47" s="333">
        <v>2800</v>
      </c>
      <c r="O47" s="333">
        <v>4900</v>
      </c>
      <c r="P47" s="584" t="s">
        <v>1634</v>
      </c>
      <c r="BB47" s="579"/>
    </row>
    <row r="48" spans="1:59" x14ac:dyDescent="0.25">
      <c r="A48" s="1011" t="s">
        <v>993</v>
      </c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011"/>
      <c r="BB48" s="579"/>
    </row>
    <row r="49" spans="1:54" x14ac:dyDescent="0.25">
      <c r="A49" s="432">
        <f t="shared" ref="A49:B53" si="5">A19*2</f>
        <v>0</v>
      </c>
      <c r="B49" s="432">
        <f t="shared" si="5"/>
        <v>0</v>
      </c>
      <c r="C49" s="578" t="s">
        <v>1665</v>
      </c>
      <c r="D49" s="336">
        <v>846212</v>
      </c>
      <c r="E49" s="578" t="s">
        <v>1666</v>
      </c>
      <c r="F49" s="336">
        <v>864412</v>
      </c>
      <c r="G49" s="332" t="s">
        <v>416</v>
      </c>
      <c r="H49" s="334">
        <v>62000</v>
      </c>
      <c r="I49" s="332" t="s">
        <v>417</v>
      </c>
      <c r="J49" s="333">
        <v>51800</v>
      </c>
      <c r="K49" s="332" t="s">
        <v>1005</v>
      </c>
      <c r="L49" s="332" t="s">
        <v>422</v>
      </c>
      <c r="M49" s="333">
        <v>12400</v>
      </c>
      <c r="N49" s="333">
        <v>2800</v>
      </c>
      <c r="O49" s="333">
        <v>4900</v>
      </c>
      <c r="P49" s="584" t="s">
        <v>1637</v>
      </c>
      <c r="BB49" s="579"/>
    </row>
    <row r="50" spans="1:54" x14ac:dyDescent="0.25">
      <c r="A50" s="432">
        <f t="shared" si="5"/>
        <v>0</v>
      </c>
      <c r="B50" s="432">
        <f t="shared" si="5"/>
        <v>0</v>
      </c>
      <c r="C50" s="578" t="s">
        <v>1667</v>
      </c>
      <c r="D50" s="336">
        <v>847485</v>
      </c>
      <c r="E50" s="578" t="s">
        <v>1668</v>
      </c>
      <c r="F50" s="336">
        <v>865685</v>
      </c>
      <c r="G50" s="332" t="s">
        <v>416</v>
      </c>
      <c r="H50" s="334">
        <v>62000</v>
      </c>
      <c r="I50" s="332" t="s">
        <v>417</v>
      </c>
      <c r="J50" s="333">
        <v>51800</v>
      </c>
      <c r="K50" s="332" t="s">
        <v>1005</v>
      </c>
      <c r="L50" s="332" t="s">
        <v>422</v>
      </c>
      <c r="M50" s="333">
        <v>12400</v>
      </c>
      <c r="N50" s="333">
        <v>2800</v>
      </c>
      <c r="O50" s="333">
        <v>4900</v>
      </c>
      <c r="P50" s="584" t="s">
        <v>1640</v>
      </c>
      <c r="BB50" s="579"/>
    </row>
    <row r="51" spans="1:54" x14ac:dyDescent="0.25">
      <c r="A51" s="432">
        <f t="shared" si="5"/>
        <v>0</v>
      </c>
      <c r="B51" s="432">
        <f t="shared" si="5"/>
        <v>0</v>
      </c>
      <c r="C51" s="578" t="s">
        <v>1669</v>
      </c>
      <c r="D51" s="336">
        <v>1030687</v>
      </c>
      <c r="E51" s="578" t="s">
        <v>1670</v>
      </c>
      <c r="F51" s="336">
        <v>1048887</v>
      </c>
      <c r="G51" s="332" t="s">
        <v>819</v>
      </c>
      <c r="H51" s="334">
        <v>66400</v>
      </c>
      <c r="I51" s="332" t="s">
        <v>820</v>
      </c>
      <c r="J51" s="334">
        <v>62000</v>
      </c>
      <c r="K51" s="332" t="s">
        <v>1005</v>
      </c>
      <c r="L51" s="332" t="s">
        <v>422</v>
      </c>
      <c r="M51" s="333">
        <v>12400</v>
      </c>
      <c r="N51" s="333">
        <v>2800</v>
      </c>
      <c r="O51" s="333">
        <v>4900</v>
      </c>
      <c r="P51" s="584" t="s">
        <v>1643</v>
      </c>
      <c r="BB51" s="579"/>
    </row>
    <row r="52" spans="1:54" x14ac:dyDescent="0.25">
      <c r="A52" s="432">
        <f t="shared" si="5"/>
        <v>0</v>
      </c>
      <c r="B52" s="432">
        <f t="shared" si="5"/>
        <v>0</v>
      </c>
      <c r="C52" s="578" t="s">
        <v>1671</v>
      </c>
      <c r="D52" s="336">
        <v>1042812</v>
      </c>
      <c r="E52" s="578" t="s">
        <v>1672</v>
      </c>
      <c r="F52" s="336">
        <v>1061012</v>
      </c>
      <c r="G52" s="332" t="s">
        <v>819</v>
      </c>
      <c r="H52" s="334">
        <v>66400</v>
      </c>
      <c r="I52" s="332" t="s">
        <v>820</v>
      </c>
      <c r="J52" s="334">
        <v>62000</v>
      </c>
      <c r="K52" s="332" t="s">
        <v>1005</v>
      </c>
      <c r="L52" s="332" t="s">
        <v>422</v>
      </c>
      <c r="M52" s="333">
        <v>12400</v>
      </c>
      <c r="N52" s="333">
        <v>2800</v>
      </c>
      <c r="O52" s="333">
        <v>4900</v>
      </c>
      <c r="P52" s="584" t="s">
        <v>1646</v>
      </c>
      <c r="BB52" s="579"/>
    </row>
    <row r="53" spans="1:54" x14ac:dyDescent="0.25">
      <c r="A53" s="432">
        <f t="shared" si="5"/>
        <v>0</v>
      </c>
      <c r="B53" s="432">
        <f t="shared" si="5"/>
        <v>0</v>
      </c>
      <c r="C53" s="578" t="s">
        <v>1673</v>
      </c>
      <c r="D53" s="336">
        <v>1085427</v>
      </c>
      <c r="E53" s="578" t="s">
        <v>1674</v>
      </c>
      <c r="F53" s="336">
        <v>1103627</v>
      </c>
      <c r="G53" s="332" t="s">
        <v>819</v>
      </c>
      <c r="H53" s="334">
        <v>66400</v>
      </c>
      <c r="I53" s="332" t="s">
        <v>820</v>
      </c>
      <c r="J53" s="334">
        <v>62000</v>
      </c>
      <c r="K53" s="332" t="s">
        <v>1005</v>
      </c>
      <c r="L53" s="332" t="s">
        <v>422</v>
      </c>
      <c r="M53" s="333">
        <v>12400</v>
      </c>
      <c r="N53" s="333">
        <v>2800</v>
      </c>
      <c r="O53" s="333">
        <v>4900</v>
      </c>
      <c r="P53" s="584" t="s">
        <v>1650</v>
      </c>
      <c r="BB53" s="579"/>
    </row>
    <row r="55" spans="1:54" ht="15" customHeight="1" x14ac:dyDescent="0.25">
      <c r="A55" s="188" t="s">
        <v>745</v>
      </c>
      <c r="B55" s="567"/>
      <c r="C55" s="568"/>
      <c r="D55" s="569"/>
      <c r="E55" s="568"/>
      <c r="F55" s="569"/>
      <c r="G55" s="570"/>
      <c r="H55" s="570"/>
      <c r="I55" s="570"/>
      <c r="J55" s="570"/>
      <c r="K55" s="570"/>
      <c r="L55" s="570"/>
      <c r="M55" s="570"/>
      <c r="N55" s="570"/>
      <c r="O55" s="569"/>
      <c r="P55" s="569"/>
      <c r="Q55" s="569"/>
      <c r="R55" s="569"/>
      <c r="S55" s="569"/>
      <c r="T55" s="569"/>
      <c r="U55" s="571"/>
      <c r="V55" s="568"/>
      <c r="W55" s="568"/>
      <c r="X55" s="568"/>
    </row>
    <row r="56" spans="1:54" ht="30.75" customHeight="1" x14ac:dyDescent="0.25">
      <c r="A56" s="959" t="s">
        <v>426</v>
      </c>
      <c r="B56" s="959"/>
      <c r="C56" s="959"/>
      <c r="D56" s="959"/>
      <c r="E56" s="959"/>
      <c r="F56" s="959"/>
      <c r="G56" s="959"/>
      <c r="H56" s="959"/>
      <c r="I56" s="959"/>
      <c r="J56" s="959"/>
      <c r="K56" s="959"/>
      <c r="L56" s="959"/>
      <c r="M56" s="959"/>
      <c r="N56" s="959"/>
      <c r="O56" s="959"/>
      <c r="P56" s="959"/>
      <c r="Q56" s="959"/>
      <c r="R56" s="959"/>
      <c r="S56" s="959"/>
      <c r="T56" s="959"/>
      <c r="U56" s="959"/>
      <c r="V56" s="959"/>
      <c r="W56" s="959"/>
      <c r="X56" s="959"/>
    </row>
    <row r="57" spans="1:54" ht="19.5" customHeight="1" x14ac:dyDescent="0.25">
      <c r="A57" s="974" t="s">
        <v>746</v>
      </c>
      <c r="B57" s="974"/>
      <c r="C57" s="974"/>
      <c r="D57" s="974"/>
      <c r="E57" s="974"/>
      <c r="F57" s="974"/>
      <c r="G57" s="974"/>
      <c r="H57" s="974"/>
      <c r="I57" s="974"/>
      <c r="J57" s="974"/>
      <c r="K57" s="974"/>
      <c r="L57" s="974"/>
      <c r="M57" s="974"/>
      <c r="N57" s="974"/>
      <c r="O57" s="974"/>
      <c r="P57" s="974"/>
      <c r="Q57" s="974"/>
      <c r="R57" s="974"/>
      <c r="S57" s="474"/>
      <c r="T57" s="474"/>
      <c r="U57" s="474"/>
      <c r="V57" s="474"/>
      <c r="W57" s="474"/>
      <c r="X57" s="474"/>
    </row>
    <row r="58" spans="1:54" ht="15" customHeight="1" x14ac:dyDescent="0.25">
      <c r="A58" s="1026" t="s">
        <v>427</v>
      </c>
      <c r="B58" s="1026"/>
      <c r="C58" s="1026"/>
      <c r="D58" s="1026"/>
      <c r="E58" s="585"/>
      <c r="F58" s="585"/>
      <c r="G58" s="585"/>
      <c r="H58" s="585"/>
      <c r="I58" s="585"/>
      <c r="J58" s="585"/>
      <c r="K58" s="585"/>
      <c r="L58" s="585"/>
      <c r="M58" s="585"/>
      <c r="N58" s="585"/>
      <c r="O58" s="585"/>
      <c r="P58" s="585"/>
      <c r="Q58" s="585"/>
      <c r="R58" s="585"/>
      <c r="S58" s="585"/>
      <c r="T58" s="585"/>
      <c r="U58" s="585"/>
      <c r="V58" s="585"/>
      <c r="W58" s="585"/>
    </row>
    <row r="59" spans="1:54" ht="18.75" customHeight="1" x14ac:dyDescent="0.25">
      <c r="A59" s="1008" t="s">
        <v>1675</v>
      </c>
      <c r="B59" s="1008"/>
      <c r="C59" s="1008"/>
      <c r="D59" s="1008"/>
      <c r="E59" s="1008"/>
      <c r="F59" s="1008"/>
      <c r="G59" s="1008"/>
      <c r="H59" s="1008"/>
      <c r="I59" s="1008"/>
      <c r="J59" s="1008"/>
      <c r="K59" s="1008"/>
      <c r="L59" s="1008"/>
      <c r="M59" s="1008"/>
      <c r="N59" s="1008"/>
      <c r="O59" s="1008"/>
      <c r="P59" s="586"/>
      <c r="Q59" s="586"/>
      <c r="R59" s="586"/>
      <c r="S59" s="586"/>
      <c r="T59" s="586"/>
      <c r="U59" s="586"/>
      <c r="V59" s="586"/>
      <c r="W59" s="586"/>
    </row>
    <row r="60" spans="1:54" ht="15" customHeight="1" x14ac:dyDescent="0.25">
      <c r="A60" s="1008" t="s">
        <v>1676</v>
      </c>
      <c r="B60" s="1008"/>
      <c r="C60" s="1008"/>
      <c r="D60" s="1008"/>
      <c r="E60" s="1008"/>
      <c r="F60" s="1008"/>
      <c r="G60" s="1008"/>
      <c r="H60" s="1008"/>
      <c r="I60" s="1008"/>
      <c r="J60" s="1008"/>
      <c r="K60" s="1008"/>
      <c r="L60" s="1008"/>
      <c r="M60" s="1008"/>
      <c r="N60" s="1008"/>
      <c r="O60" s="1008"/>
      <c r="P60" s="586"/>
      <c r="Q60" s="586"/>
      <c r="R60" s="586"/>
      <c r="S60" s="586"/>
      <c r="T60" s="586"/>
      <c r="U60" s="586"/>
      <c r="V60" s="586"/>
      <c r="W60" s="586"/>
    </row>
    <row r="61" spans="1:54" ht="15" customHeight="1" x14ac:dyDescent="0.25">
      <c r="A61" s="1008" t="s">
        <v>1056</v>
      </c>
      <c r="B61" s="1008"/>
      <c r="C61" s="1008"/>
      <c r="D61" s="1008"/>
      <c r="E61" s="1008"/>
      <c r="F61" s="1008"/>
      <c r="G61" s="1008"/>
      <c r="H61" s="1008"/>
      <c r="I61" s="1008"/>
      <c r="J61" s="1008"/>
      <c r="K61" s="1008"/>
      <c r="L61" s="1008"/>
      <c r="M61" s="1008"/>
      <c r="N61" s="1008"/>
      <c r="O61" s="1008"/>
      <c r="P61" s="586"/>
      <c r="Q61" s="586"/>
      <c r="R61" s="586"/>
      <c r="S61" s="586"/>
      <c r="T61" s="586"/>
      <c r="U61" s="586"/>
      <c r="V61" s="586"/>
      <c r="W61" s="586"/>
    </row>
    <row r="62" spans="1:54" ht="15" customHeight="1" x14ac:dyDescent="0.25">
      <c r="A62" s="1008" t="s">
        <v>1244</v>
      </c>
      <c r="B62" s="1008"/>
      <c r="C62" s="1008"/>
      <c r="D62" s="1008"/>
      <c r="E62" s="1008"/>
      <c r="F62" s="1008"/>
      <c r="G62" s="1008"/>
      <c r="H62" s="1008"/>
      <c r="I62" s="1008"/>
      <c r="J62" s="1008"/>
      <c r="K62" s="1008"/>
      <c r="L62" s="1008"/>
      <c r="M62" s="1008"/>
      <c r="N62" s="1008"/>
      <c r="O62" s="1008"/>
      <c r="P62" s="586"/>
      <c r="Q62" s="586"/>
      <c r="R62" s="586"/>
      <c r="S62" s="586"/>
      <c r="T62" s="586"/>
      <c r="U62" s="586"/>
      <c r="V62" s="586"/>
      <c r="W62" s="586"/>
    </row>
    <row r="63" spans="1:54" ht="15" customHeight="1" x14ac:dyDescent="0.25">
      <c r="A63" s="1008" t="s">
        <v>432</v>
      </c>
      <c r="B63" s="1008"/>
      <c r="C63" s="1008"/>
      <c r="D63" s="1008"/>
      <c r="E63" s="1008"/>
      <c r="F63" s="1008"/>
      <c r="G63" s="1008"/>
      <c r="H63" s="1008"/>
      <c r="I63" s="1008"/>
      <c r="J63" s="1008"/>
      <c r="K63" s="1008"/>
      <c r="L63" s="1008"/>
      <c r="M63" s="1008"/>
      <c r="N63" s="1008"/>
      <c r="O63" s="1008"/>
      <c r="P63" s="586"/>
      <c r="Q63" s="586"/>
      <c r="R63" s="586"/>
      <c r="S63" s="586"/>
      <c r="T63" s="586"/>
      <c r="U63" s="586"/>
      <c r="V63" s="586"/>
      <c r="W63" s="586"/>
    </row>
    <row r="64" spans="1:54" ht="30" customHeight="1" x14ac:dyDescent="0.25">
      <c r="A64" s="1008" t="s">
        <v>1058</v>
      </c>
      <c r="B64" s="1008"/>
      <c r="C64" s="1008"/>
      <c r="D64" s="1008"/>
      <c r="E64" s="1008"/>
      <c r="F64" s="1008"/>
      <c r="G64" s="1008"/>
      <c r="H64" s="1008"/>
      <c r="I64" s="1008"/>
      <c r="J64" s="1008"/>
      <c r="K64" s="1008"/>
      <c r="L64" s="1008"/>
      <c r="M64" s="1008"/>
      <c r="N64" s="1008"/>
      <c r="O64" s="1008"/>
      <c r="P64" s="586"/>
      <c r="Q64" s="586"/>
      <c r="R64" s="586"/>
      <c r="S64" s="586"/>
      <c r="T64" s="586"/>
      <c r="U64" s="586"/>
      <c r="V64" s="586"/>
      <c r="W64" s="586"/>
    </row>
    <row r="65" spans="1:1024" ht="15" customHeight="1" x14ac:dyDescent="0.25">
      <c r="A65" s="1008" t="s">
        <v>1059</v>
      </c>
      <c r="B65" s="1008"/>
      <c r="C65" s="1008"/>
      <c r="D65" s="1008"/>
      <c r="E65" s="1008"/>
      <c r="F65" s="1008"/>
      <c r="G65" s="1008"/>
      <c r="H65" s="1008"/>
      <c r="I65" s="1008"/>
      <c r="J65" s="1008"/>
      <c r="K65" s="1008"/>
      <c r="L65" s="1008"/>
      <c r="M65" s="1008"/>
      <c r="N65" s="1008"/>
      <c r="O65" s="1008"/>
      <c r="P65" s="586"/>
      <c r="Q65" s="586"/>
      <c r="R65" s="586"/>
      <c r="S65" s="586"/>
      <c r="T65" s="586"/>
      <c r="U65" s="586"/>
      <c r="V65" s="586"/>
      <c r="W65" s="586"/>
    </row>
    <row r="66" spans="1:1024" ht="15" customHeight="1" x14ac:dyDescent="0.25">
      <c r="A66" s="1008" t="s">
        <v>1414</v>
      </c>
      <c r="B66" s="1008"/>
      <c r="C66" s="1008"/>
      <c r="D66" s="1008"/>
      <c r="E66" s="1008"/>
      <c r="F66" s="1008"/>
      <c r="G66" s="1008"/>
      <c r="H66" s="1008"/>
      <c r="I66" s="1008"/>
      <c r="J66" s="1008"/>
      <c r="K66" s="1008"/>
      <c r="L66" s="1008"/>
      <c r="M66" s="1008"/>
      <c r="N66" s="1008"/>
      <c r="O66" s="1008"/>
      <c r="P66" s="586"/>
      <c r="Q66" s="586"/>
      <c r="R66" s="586"/>
      <c r="S66" s="586"/>
      <c r="T66" s="586"/>
      <c r="U66" s="586"/>
      <c r="V66" s="500"/>
      <c r="W66" s="500"/>
    </row>
    <row r="67" spans="1:1024" ht="15" customHeight="1" x14ac:dyDescent="0.25">
      <c r="A67" s="962" t="s">
        <v>754</v>
      </c>
      <c r="B67" s="962"/>
      <c r="C67" s="962"/>
      <c r="D67" s="962"/>
      <c r="E67" s="962"/>
      <c r="F67" s="962"/>
      <c r="G67" s="962"/>
      <c r="H67" s="962"/>
      <c r="I67" s="962"/>
      <c r="J67" s="962"/>
      <c r="K67" s="962"/>
      <c r="L67" s="962"/>
      <c r="M67" s="962"/>
      <c r="N67" s="962"/>
      <c r="O67" s="962"/>
      <c r="P67" s="962"/>
      <c r="Q67" s="962"/>
      <c r="R67" s="586"/>
      <c r="S67" s="586"/>
      <c r="T67" s="586"/>
      <c r="U67" s="586"/>
      <c r="V67" s="500"/>
      <c r="W67" s="500"/>
    </row>
    <row r="68" spans="1:1024" ht="15" customHeight="1" x14ac:dyDescent="0.25">
      <c r="A68" s="1008" t="s">
        <v>1061</v>
      </c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586"/>
      <c r="Q68" s="586"/>
      <c r="R68" s="586"/>
      <c r="S68" s="586"/>
      <c r="T68" s="586"/>
      <c r="U68" s="586"/>
      <c r="V68" s="586"/>
      <c r="W68" s="586"/>
    </row>
    <row r="69" spans="1:1024" s="452" customFormat="1" x14ac:dyDescent="0.25">
      <c r="A69" s="451" t="s">
        <v>755</v>
      </c>
      <c r="B69" s="445"/>
      <c r="C69" s="445"/>
      <c r="D69" s="446"/>
      <c r="E69" s="447"/>
      <c r="F69" s="445"/>
      <c r="G69" s="445"/>
      <c r="H69" s="445"/>
      <c r="I69" s="446"/>
      <c r="J69" s="446"/>
      <c r="K69" s="446"/>
      <c r="L69" s="446"/>
      <c r="M69" s="445"/>
      <c r="N69" s="446"/>
      <c r="O69" s="448"/>
      <c r="P69" s="448"/>
      <c r="Q69" s="448"/>
      <c r="R69" s="448"/>
      <c r="S69" s="448"/>
      <c r="T69" s="448"/>
      <c r="U69" s="448"/>
      <c r="V69" s="475"/>
      <c r="W69" s="475"/>
      <c r="X69" s="475"/>
      <c r="AMJ69"/>
    </row>
    <row r="70" spans="1:1024" s="452" customFormat="1" x14ac:dyDescent="0.25">
      <c r="A70" s="447" t="s">
        <v>1248</v>
      </c>
      <c r="B70" s="445"/>
      <c r="C70" s="445"/>
      <c r="D70" s="446"/>
      <c r="E70" s="447"/>
      <c r="F70" s="445"/>
      <c r="G70" s="445"/>
      <c r="H70" s="445"/>
      <c r="I70" s="446"/>
      <c r="J70" s="446"/>
      <c r="K70" s="446"/>
      <c r="L70" s="446"/>
      <c r="M70" s="445"/>
      <c r="N70" s="446"/>
      <c r="O70" s="448"/>
      <c r="P70" s="448"/>
      <c r="Q70" s="448"/>
      <c r="R70" s="448"/>
      <c r="S70" s="448"/>
      <c r="T70" s="448"/>
      <c r="U70" s="448"/>
      <c r="V70" s="475"/>
      <c r="W70" s="475"/>
      <c r="X70" s="475"/>
      <c r="AMJ70"/>
    </row>
    <row r="71" spans="1:1024" s="452" customFormat="1" x14ac:dyDescent="0.25">
      <c r="A71" s="447" t="s">
        <v>1677</v>
      </c>
      <c r="B71" s="445"/>
      <c r="C71" s="445"/>
      <c r="D71" s="446"/>
      <c r="E71" s="447"/>
      <c r="F71" s="445"/>
      <c r="G71" s="445"/>
      <c r="H71" s="445"/>
      <c r="I71" s="446"/>
      <c r="J71" s="446"/>
      <c r="K71" s="446"/>
      <c r="L71" s="446"/>
      <c r="M71" s="445"/>
      <c r="N71" s="446"/>
      <c r="O71" s="448"/>
      <c r="P71" s="448"/>
      <c r="Q71" s="448"/>
      <c r="R71" s="448"/>
      <c r="S71" s="448"/>
      <c r="T71" s="448"/>
      <c r="U71" s="448"/>
      <c r="V71" s="475"/>
      <c r="W71" s="475"/>
      <c r="X71" s="475"/>
      <c r="AMJ71"/>
    </row>
    <row r="72" spans="1:1024" s="452" customFormat="1" x14ac:dyDescent="0.25">
      <c r="A72" s="447" t="s">
        <v>1416</v>
      </c>
      <c r="B72" s="445"/>
      <c r="C72" s="445"/>
      <c r="D72" s="446"/>
      <c r="E72" s="447"/>
      <c r="F72" s="445"/>
      <c r="G72" s="445"/>
      <c r="H72" s="445"/>
      <c r="I72" s="446"/>
      <c r="J72" s="446"/>
      <c r="K72" s="446"/>
      <c r="L72" s="446"/>
      <c r="M72" s="445"/>
      <c r="N72" s="446"/>
      <c r="O72" s="448"/>
      <c r="P72" s="448"/>
      <c r="Q72" s="448"/>
      <c r="R72" s="448"/>
      <c r="S72" s="448"/>
      <c r="T72" s="448"/>
      <c r="U72" s="448"/>
      <c r="V72" s="475"/>
      <c r="W72" s="475"/>
      <c r="X72" s="475"/>
      <c r="AMJ72"/>
    </row>
    <row r="73" spans="1:1024" s="452" customFormat="1" x14ac:dyDescent="0.25">
      <c r="A73" s="447" t="s">
        <v>445</v>
      </c>
      <c r="B73" s="447"/>
      <c r="C73" s="447"/>
      <c r="D73" s="447"/>
      <c r="E73" s="447"/>
      <c r="F73" s="447"/>
      <c r="G73" s="447"/>
      <c r="H73" s="447"/>
      <c r="I73" s="447"/>
      <c r="J73" s="447"/>
      <c r="K73" s="447"/>
      <c r="L73" s="447"/>
      <c r="M73" s="447"/>
      <c r="N73" s="447"/>
      <c r="O73" s="448"/>
      <c r="P73" s="448"/>
      <c r="Q73" s="448"/>
      <c r="R73" s="448"/>
      <c r="S73" s="448"/>
      <c r="T73" s="448"/>
      <c r="U73" s="448"/>
      <c r="V73" s="475"/>
      <c r="W73" s="475"/>
      <c r="X73" s="475"/>
      <c r="AMJ73"/>
    </row>
    <row r="74" spans="1:1024" s="452" customFormat="1" x14ac:dyDescent="0.25">
      <c r="A74" s="447" t="s">
        <v>446</v>
      </c>
      <c r="B74" s="447"/>
      <c r="C74" s="447"/>
      <c r="D74" s="447"/>
      <c r="E74" s="447"/>
      <c r="F74" s="447"/>
      <c r="G74" s="447"/>
      <c r="H74" s="447"/>
      <c r="I74" s="447"/>
      <c r="J74" s="447"/>
      <c r="K74" s="447"/>
      <c r="L74" s="447"/>
      <c r="M74" s="447"/>
      <c r="N74" s="447"/>
      <c r="O74" s="448"/>
      <c r="P74" s="448"/>
      <c r="Q74" s="448"/>
      <c r="R74" s="448"/>
      <c r="S74" s="448"/>
      <c r="T74" s="448"/>
      <c r="U74" s="448"/>
      <c r="V74" s="475"/>
      <c r="W74" s="475"/>
      <c r="X74" s="475"/>
      <c r="AMJ74"/>
    </row>
    <row r="75" spans="1:1024" x14ac:dyDescent="0.25">
      <c r="A75" s="587" t="s">
        <v>760</v>
      </c>
      <c r="B75" s="453"/>
      <c r="C75" s="453"/>
      <c r="D75" s="453"/>
      <c r="E75" s="453"/>
      <c r="F75" s="453"/>
      <c r="G75" s="453"/>
      <c r="H75" s="453"/>
      <c r="I75" s="453"/>
      <c r="J75" s="453"/>
      <c r="K75" s="453"/>
      <c r="L75" s="453"/>
      <c r="M75" s="453"/>
      <c r="N75" s="453"/>
      <c r="O75" s="453"/>
      <c r="P75" s="453"/>
      <c r="Q75" s="453"/>
      <c r="R75" s="453"/>
      <c r="S75" s="453"/>
      <c r="T75" s="453"/>
      <c r="U75" s="453"/>
      <c r="V75" s="453"/>
      <c r="W75" s="453"/>
    </row>
    <row r="76" spans="1:1024" x14ac:dyDescent="0.25">
      <c r="A76" s="188" t="s">
        <v>967</v>
      </c>
      <c r="B76" s="453"/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</row>
    <row r="77" spans="1:1024" x14ac:dyDescent="0.25">
      <c r="A77" s="188" t="s">
        <v>1419</v>
      </c>
      <c r="B77" s="453"/>
      <c r="C77" s="453"/>
      <c r="D77" s="453"/>
      <c r="E77" s="453"/>
      <c r="F77" s="453"/>
      <c r="G77" s="453"/>
      <c r="H77" s="453"/>
      <c r="I77" s="453"/>
      <c r="J77" s="453"/>
      <c r="K77" s="453"/>
      <c r="L77" s="453"/>
      <c r="M77" s="453"/>
      <c r="N77" s="453"/>
      <c r="O77" s="453"/>
      <c r="P77" s="453"/>
      <c r="Q77" s="453"/>
      <c r="R77" s="453"/>
      <c r="S77" s="453"/>
      <c r="T77" s="453"/>
      <c r="U77" s="453"/>
      <c r="V77" s="453"/>
      <c r="W77" s="453"/>
    </row>
    <row r="78" spans="1:1024" x14ac:dyDescent="0.25">
      <c r="A78" s="188" t="s">
        <v>762</v>
      </c>
      <c r="B78" s="453"/>
      <c r="C78" s="453"/>
      <c r="D78" s="453"/>
      <c r="E78" s="453"/>
      <c r="F78" s="453"/>
      <c r="G78" s="453"/>
      <c r="H78" s="453"/>
      <c r="I78" s="453"/>
      <c r="J78" s="453"/>
      <c r="K78" s="453"/>
      <c r="L78" s="453"/>
      <c r="M78" s="453"/>
      <c r="N78" s="453"/>
      <c r="O78" s="453"/>
      <c r="P78" s="453"/>
      <c r="Q78" s="453"/>
      <c r="R78" s="453"/>
      <c r="S78" s="453"/>
      <c r="T78" s="453"/>
      <c r="U78" s="453"/>
      <c r="V78" s="453"/>
      <c r="W78" s="453"/>
    </row>
    <row r="79" spans="1:1024" x14ac:dyDescent="0.25">
      <c r="A79" s="188" t="s">
        <v>968</v>
      </c>
      <c r="B79" s="453"/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</row>
    <row r="80" spans="1:1024" x14ac:dyDescent="0.25">
      <c r="A80" s="188" t="s">
        <v>765</v>
      </c>
      <c r="B80" s="453"/>
      <c r="C80" s="453"/>
      <c r="D80" s="453"/>
      <c r="E80" s="453"/>
      <c r="F80" s="453"/>
      <c r="G80" s="453"/>
      <c r="H80" s="453"/>
      <c r="I80" s="453"/>
      <c r="J80" s="453"/>
      <c r="K80" s="453"/>
      <c r="L80" s="453"/>
      <c r="M80" s="453"/>
      <c r="N80" s="453"/>
      <c r="O80" s="453"/>
      <c r="P80" s="453"/>
      <c r="Q80" s="453"/>
      <c r="R80" s="453"/>
      <c r="S80" s="453"/>
      <c r="T80" s="453"/>
      <c r="U80" s="453"/>
      <c r="V80" s="453"/>
      <c r="W80" s="453"/>
    </row>
    <row r="81" spans="1:23" x14ac:dyDescent="0.25">
      <c r="A81" s="188" t="s">
        <v>766</v>
      </c>
      <c r="B81" s="453"/>
      <c r="C81" s="453"/>
      <c r="D81" s="453"/>
      <c r="E81" s="453"/>
      <c r="F81" s="453"/>
      <c r="G81" s="453"/>
      <c r="H81" s="453"/>
      <c r="I81" s="453"/>
      <c r="J81" s="453"/>
      <c r="K81" s="453"/>
      <c r="L81" s="453"/>
      <c r="M81" s="453"/>
      <c r="N81" s="453"/>
      <c r="O81" s="453"/>
      <c r="P81" s="453"/>
      <c r="Q81" s="453"/>
      <c r="R81" s="453"/>
      <c r="S81" s="453"/>
      <c r="T81" s="453"/>
      <c r="U81" s="453"/>
      <c r="V81" s="453"/>
      <c r="W81" s="453"/>
    </row>
    <row r="82" spans="1:23" x14ac:dyDescent="0.25">
      <c r="A82" s="588"/>
      <c r="B82" s="588"/>
      <c r="C82" s="588"/>
      <c r="D82" s="588"/>
      <c r="E82" s="588"/>
      <c r="F82" s="588"/>
      <c r="G82" s="588"/>
      <c r="H82" s="588"/>
      <c r="I82" s="588"/>
      <c r="J82" s="588"/>
      <c r="K82" s="588"/>
      <c r="L82" s="588"/>
      <c r="M82" s="588"/>
      <c r="N82" s="588"/>
      <c r="O82" s="588"/>
      <c r="P82" s="588"/>
      <c r="Q82" s="588"/>
      <c r="R82" s="588"/>
      <c r="S82" s="588"/>
      <c r="T82" s="588"/>
      <c r="U82" s="588"/>
      <c r="V82" s="588"/>
      <c r="W82" s="588"/>
    </row>
    <row r="83" spans="1:23" x14ac:dyDescent="0.25">
      <c r="A83" s="588"/>
      <c r="B83" s="588"/>
      <c r="C83" s="588"/>
      <c r="D83" s="588"/>
      <c r="E83" s="588"/>
      <c r="F83" s="588"/>
      <c r="G83" s="588"/>
      <c r="H83" s="588"/>
      <c r="I83" s="588"/>
      <c r="J83" s="588"/>
      <c r="K83" s="588"/>
      <c r="L83" s="588"/>
      <c r="M83" s="588"/>
      <c r="N83" s="588"/>
      <c r="O83" s="588"/>
      <c r="P83" s="588"/>
      <c r="Q83" s="588"/>
      <c r="R83" s="588"/>
      <c r="S83" s="588"/>
      <c r="T83" s="588"/>
      <c r="U83" s="588"/>
      <c r="V83" s="588"/>
      <c r="W83" s="588"/>
    </row>
  </sheetData>
  <mergeCells count="39">
    <mergeCell ref="A67:Q67"/>
    <mergeCell ref="A68:O68"/>
    <mergeCell ref="A3:H3"/>
    <mergeCell ref="A2:H2"/>
    <mergeCell ref="A1:H1"/>
    <mergeCell ref="A62:O62"/>
    <mergeCell ref="A63:O63"/>
    <mergeCell ref="A64:O64"/>
    <mergeCell ref="A65:O65"/>
    <mergeCell ref="A66:O66"/>
    <mergeCell ref="A57:R57"/>
    <mergeCell ref="A58:D58"/>
    <mergeCell ref="A59:O59"/>
    <mergeCell ref="A60:O60"/>
    <mergeCell ref="A61:O61"/>
    <mergeCell ref="A33:O33"/>
    <mergeCell ref="A39:O39"/>
    <mergeCell ref="A40:O40"/>
    <mergeCell ref="A48:O48"/>
    <mergeCell ref="A56:X56"/>
    <mergeCell ref="A9:O9"/>
    <mergeCell ref="A10:O10"/>
    <mergeCell ref="A18:O18"/>
    <mergeCell ref="A24:O24"/>
    <mergeCell ref="A25:O25"/>
    <mergeCell ref="A4:B4"/>
    <mergeCell ref="D4:E4"/>
    <mergeCell ref="G4:H4"/>
    <mergeCell ref="A6:O6"/>
    <mergeCell ref="A7:A8"/>
    <mergeCell ref="B7:B8"/>
    <mergeCell ref="C7:C8"/>
    <mergeCell ref="D7:D8"/>
    <mergeCell ref="E7:E8"/>
    <mergeCell ref="F7:F8"/>
    <mergeCell ref="G7:O7"/>
    <mergeCell ref="G8:H8"/>
    <mergeCell ref="I8:J8"/>
    <mergeCell ref="K8:L8"/>
  </mergeCells>
  <hyperlinks>
    <hyperlink ref="G4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orientation="landscape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1"/>
  <sheetViews>
    <sheetView zoomScale="90" zoomScaleNormal="90" workbookViewId="0">
      <selection activeCell="A2" sqref="A2:H2"/>
    </sheetView>
  </sheetViews>
  <sheetFormatPr defaultColWidth="9.140625" defaultRowHeight="15" x14ac:dyDescent="0.25"/>
  <cols>
    <col min="1" max="1" width="28.5703125" style="458" customWidth="1"/>
    <col min="2" max="2" width="15.7109375" style="458" customWidth="1"/>
    <col min="3" max="3" width="28.140625" style="458" customWidth="1"/>
    <col min="4" max="4" width="12.5703125" style="458" customWidth="1"/>
    <col min="5" max="5" width="25.28515625" style="458" customWidth="1"/>
    <col min="6" max="6" width="12.7109375" style="458" customWidth="1"/>
    <col min="7" max="10" width="10.7109375" style="458" customWidth="1"/>
    <col min="11" max="12" width="9.42578125" style="458" customWidth="1"/>
    <col min="13" max="13" width="13.7109375" style="458" customWidth="1"/>
    <col min="14" max="14" width="9.140625" style="458"/>
    <col min="15" max="15" width="9.5703125" style="458" customWidth="1"/>
    <col min="16" max="16" width="26.42578125" style="458" hidden="1" customWidth="1"/>
    <col min="17" max="17" width="0.140625" style="458" hidden="1" customWidth="1"/>
    <col min="18" max="18" width="26.42578125" style="458" hidden="1" customWidth="1"/>
    <col min="19" max="19" width="9.140625" style="458" hidden="1"/>
    <col min="20" max="20" width="2.140625" style="458" hidden="1" customWidth="1"/>
    <col min="21" max="50" width="9.140625" style="458" hidden="1"/>
    <col min="51" max="1024" width="9.140625" style="458"/>
  </cols>
  <sheetData>
    <row r="1" spans="1:49" ht="25.5" customHeight="1" x14ac:dyDescent="0.25">
      <c r="A1" s="1123" t="s">
        <v>2921</v>
      </c>
      <c r="B1" s="1123"/>
      <c r="C1" s="1123"/>
      <c r="D1" s="1123"/>
      <c r="E1" s="1123"/>
      <c r="F1" s="1123"/>
      <c r="G1" s="1123"/>
      <c r="H1" s="1123"/>
    </row>
    <row r="2" spans="1:49" ht="190.5" customHeight="1" x14ac:dyDescent="0.25">
      <c r="A2" s="1113"/>
      <c r="B2" s="1113"/>
      <c r="C2" s="1113"/>
      <c r="D2" s="1113"/>
      <c r="E2" s="1113"/>
      <c r="F2" s="1113"/>
      <c r="G2" s="1113"/>
      <c r="H2" s="1113"/>
    </row>
    <row r="3" spans="1:49" ht="21" customHeight="1" x14ac:dyDescent="0.25">
      <c r="A3" s="1123" t="s">
        <v>2922</v>
      </c>
      <c r="B3" s="1123"/>
      <c r="C3" s="1123"/>
      <c r="D3" s="1123"/>
      <c r="E3" s="1123"/>
      <c r="F3" s="1123"/>
      <c r="G3" s="1123"/>
      <c r="H3" s="1123"/>
    </row>
    <row r="4" spans="1:49" ht="15.75" x14ac:dyDescent="0.25">
      <c r="A4" s="1011" t="s">
        <v>447</v>
      </c>
      <c r="B4" s="1011"/>
      <c r="C4" s="589">
        <v>-30</v>
      </c>
      <c r="D4" s="1011" t="s">
        <v>1369</v>
      </c>
      <c r="E4" s="1011"/>
      <c r="F4" s="589">
        <v>45</v>
      </c>
      <c r="G4" s="6" t="s">
        <v>42</v>
      </c>
      <c r="H4" s="6"/>
    </row>
    <row r="5" spans="1:49" x14ac:dyDescent="0.25">
      <c r="A5" s="430"/>
      <c r="B5" s="430"/>
      <c r="C5" s="477"/>
      <c r="D5" s="430"/>
      <c r="E5" s="430"/>
      <c r="F5" s="477"/>
    </row>
    <row r="6" spans="1:49" ht="14.25" customHeight="1" x14ac:dyDescent="0.25">
      <c r="A6" s="1000" t="s">
        <v>21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</row>
    <row r="7" spans="1:49" ht="14.25" customHeight="1" x14ac:dyDescent="0.25">
      <c r="A7" s="1021" t="s">
        <v>331</v>
      </c>
      <c r="B7" s="1021" t="s">
        <v>451</v>
      </c>
      <c r="C7" s="1022" t="s">
        <v>1370</v>
      </c>
      <c r="D7" s="1010" t="s">
        <v>309</v>
      </c>
      <c r="E7" s="1022" t="s">
        <v>1371</v>
      </c>
      <c r="F7" s="1010" t="s">
        <v>309</v>
      </c>
      <c r="G7" s="1000" t="s">
        <v>1372</v>
      </c>
      <c r="H7" s="1000"/>
      <c r="I7" s="1000"/>
      <c r="J7" s="1000"/>
      <c r="K7" s="1000"/>
      <c r="L7" s="1000"/>
      <c r="M7" s="1000"/>
      <c r="N7" s="1000"/>
      <c r="O7" s="1000"/>
      <c r="P7" s="477"/>
    </row>
    <row r="8" spans="1:49" ht="33" customHeight="1" x14ac:dyDescent="0.25">
      <c r="A8" s="1021"/>
      <c r="B8" s="1021"/>
      <c r="C8" s="1022"/>
      <c r="D8" s="1010"/>
      <c r="E8" s="1022"/>
      <c r="F8" s="1010"/>
      <c r="G8" s="1023" t="s">
        <v>1373</v>
      </c>
      <c r="H8" s="1023"/>
      <c r="I8" s="1023" t="s">
        <v>1374</v>
      </c>
      <c r="J8" s="1023"/>
      <c r="K8" s="1023" t="s">
        <v>1376</v>
      </c>
      <c r="L8" s="1023"/>
      <c r="M8" s="577" t="s">
        <v>1379</v>
      </c>
      <c r="N8" s="577" t="s">
        <v>1381</v>
      </c>
      <c r="O8" s="577" t="s">
        <v>1384</v>
      </c>
      <c r="P8" s="477"/>
      <c r="Q8" s="406"/>
      <c r="R8" s="400"/>
      <c r="S8" s="401" t="s">
        <v>975</v>
      </c>
      <c r="T8" s="401" t="s">
        <v>976</v>
      </c>
      <c r="U8" s="402" t="s">
        <v>1250</v>
      </c>
      <c r="V8" s="402" t="s">
        <v>1251</v>
      </c>
      <c r="W8" s="402" t="s">
        <v>1252</v>
      </c>
      <c r="X8" s="402" t="s">
        <v>1253</v>
      </c>
      <c r="Y8" s="402" t="s">
        <v>774</v>
      </c>
      <c r="Z8" s="402" t="s">
        <v>775</v>
      </c>
      <c r="AA8" s="402" t="s">
        <v>776</v>
      </c>
      <c r="AB8" s="402" t="s">
        <v>777</v>
      </c>
      <c r="AC8" s="402" t="s">
        <v>778</v>
      </c>
      <c r="AD8" s="402" t="s">
        <v>779</v>
      </c>
      <c r="AE8" s="402" t="s">
        <v>780</v>
      </c>
      <c r="AF8" s="402" t="s">
        <v>781</v>
      </c>
      <c r="AG8" s="402" t="s">
        <v>782</v>
      </c>
      <c r="AH8" s="402" t="s">
        <v>783</v>
      </c>
      <c r="AI8" s="403" t="s">
        <v>784</v>
      </c>
      <c r="AJ8" s="403" t="s">
        <v>785</v>
      </c>
      <c r="AK8" s="403" t="s">
        <v>786</v>
      </c>
      <c r="AL8" s="403" t="s">
        <v>787</v>
      </c>
      <c r="AM8" s="403" t="s">
        <v>788</v>
      </c>
      <c r="AN8" s="403" t="s">
        <v>789</v>
      </c>
      <c r="AO8" s="403" t="s">
        <v>790</v>
      </c>
      <c r="AP8" s="403" t="s">
        <v>791</v>
      </c>
      <c r="AQ8" s="403" t="s">
        <v>792</v>
      </c>
      <c r="AR8" s="403" t="s">
        <v>793</v>
      </c>
      <c r="AS8" s="403" t="s">
        <v>1254</v>
      </c>
      <c r="AT8" s="403" t="s">
        <v>1255</v>
      </c>
      <c r="AU8" s="403" t="s">
        <v>1256</v>
      </c>
      <c r="AV8" s="403" t="s">
        <v>1257</v>
      </c>
      <c r="AW8" s="403" t="s">
        <v>1258</v>
      </c>
    </row>
    <row r="9" spans="1:49" ht="15" customHeight="1" x14ac:dyDescent="0.25">
      <c r="A9" s="1024" t="s">
        <v>977</v>
      </c>
      <c r="B9" s="1024"/>
      <c r="C9" s="1024"/>
      <c r="D9" s="1024"/>
      <c r="E9" s="1024"/>
      <c r="F9" s="1024"/>
      <c r="G9" s="1024"/>
      <c r="H9" s="1024"/>
      <c r="I9" s="1024"/>
      <c r="J9" s="1024"/>
      <c r="K9" s="1024"/>
      <c r="L9" s="1024"/>
      <c r="M9" s="1024"/>
      <c r="N9" s="1024"/>
      <c r="O9" s="1024"/>
      <c r="P9" s="477"/>
    </row>
    <row r="10" spans="1:49" ht="14.25" customHeight="1" x14ac:dyDescent="0.25">
      <c r="A10" s="1027" t="s">
        <v>978</v>
      </c>
      <c r="B10" s="1027"/>
      <c r="C10" s="1027"/>
      <c r="D10" s="1027"/>
      <c r="E10" s="1027"/>
      <c r="F10" s="1027"/>
      <c r="G10" s="1027"/>
      <c r="H10" s="1027"/>
      <c r="I10" s="1027"/>
      <c r="J10" s="1027"/>
      <c r="K10" s="1027"/>
      <c r="L10" s="1027"/>
      <c r="M10" s="1027"/>
      <c r="N10" s="1027"/>
      <c r="O10" s="1027"/>
    </row>
    <row r="11" spans="1:49" x14ac:dyDescent="0.25">
      <c r="A11" s="479">
        <f t="shared" ref="A11:A21" si="0">2*IF(AND($C$4&lt;=U11,$C$4&gt;=V11,$F$4&gt;=W11,$F$4&lt;=X11),Y11+Z11*$C$4+AA11*$F$4+AB11*$C$4*$C$4+AC11*$C$4*$F$4+AD11*$F$4*$F$4+AE11*$C$4*$C$4*$C$4+AF11*$F$4*$C$4*$C$4+AG11*$C$4*$F$4*$F$4+AH11*$F$4*$F$4*$F$4,0)</f>
        <v>0</v>
      </c>
      <c r="B11" s="479">
        <f t="shared" ref="B11:B21" si="1">2*IF(AND($C$4&lt;=U11,$C$4&gt;=V11,$F$4&gt;=W11,$F$4&lt;=X11),AI11+AJ11*$C$4+AK11*$F$4+AL11*$C$4*$C$4+AM11*$C$4*$F$4+AN11*$F$4*$F$4+AO11*$C$4*$C$4*$C$4+AP11*$F$4*$C$4*$C$4+AQ11*$C$4*$F$4*$F$4+AR11*$F$4*$F$4*$F$4,0)</f>
        <v>0</v>
      </c>
      <c r="C11" s="463" t="s">
        <v>1678</v>
      </c>
      <c r="D11" s="333">
        <v>422769</v>
      </c>
      <c r="E11" s="463" t="s">
        <v>1679</v>
      </c>
      <c r="F11" s="333">
        <v>445769</v>
      </c>
      <c r="G11" s="332" t="s">
        <v>458</v>
      </c>
      <c r="H11" s="333">
        <v>33200</v>
      </c>
      <c r="I11" s="332" t="s">
        <v>459</v>
      </c>
      <c r="J11" s="333">
        <v>33200</v>
      </c>
      <c r="K11" s="332" t="s">
        <v>410</v>
      </c>
      <c r="L11" s="334">
        <v>17600</v>
      </c>
      <c r="M11" s="333">
        <v>12400</v>
      </c>
      <c r="N11" s="333">
        <v>2800</v>
      </c>
      <c r="O11" s="333">
        <v>4900</v>
      </c>
      <c r="P11" s="465"/>
      <c r="Q11" s="452">
        <v>19</v>
      </c>
      <c r="R11" s="410" t="s">
        <v>1282</v>
      </c>
      <c r="S11" s="411"/>
      <c r="T11" s="411"/>
      <c r="U11" s="249">
        <v>5</v>
      </c>
      <c r="V11" s="249">
        <v>-20</v>
      </c>
      <c r="W11" s="249">
        <v>30</v>
      </c>
      <c r="X11" s="249">
        <v>55</v>
      </c>
      <c r="Y11" s="274">
        <v>9.5683623894950003</v>
      </c>
      <c r="Z11" s="274">
        <v>0.33391543397899998</v>
      </c>
      <c r="AA11" s="274">
        <v>-7.0330954742999996E-2</v>
      </c>
      <c r="AB11" s="274">
        <v>4.5606380400000004E-3</v>
      </c>
      <c r="AC11" s="274">
        <v>-2.0540946529999998E-3</v>
      </c>
      <c r="AD11" s="274">
        <v>-3.8403941999999998E-4</v>
      </c>
      <c r="AE11" s="274">
        <v>2.2028329999999999E-5</v>
      </c>
      <c r="AF11" s="274">
        <v>-2.7115553E-5</v>
      </c>
      <c r="AG11" s="274">
        <v>-1.064254E-5</v>
      </c>
      <c r="AH11" s="274">
        <v>5.6580399999999995E-7</v>
      </c>
      <c r="AI11" s="274">
        <v>0.69867599000299996</v>
      </c>
      <c r="AJ11" s="274">
        <v>-4.6713633999999999E-4</v>
      </c>
      <c r="AK11" s="274">
        <v>2.0995260000000002E-2</v>
      </c>
      <c r="AL11" s="274">
        <v>2.7911102999999999E-5</v>
      </c>
      <c r="AM11" s="274">
        <v>2.5729747000000001E-5</v>
      </c>
      <c r="AN11" s="274">
        <v>4.6288353E-5</v>
      </c>
      <c r="AO11" s="274">
        <v>7.50874E-7</v>
      </c>
      <c r="AP11" s="274">
        <v>-9.6503999999999991E-7</v>
      </c>
      <c r="AQ11" s="274">
        <v>-1.6602889999999999E-6</v>
      </c>
      <c r="AR11" s="274">
        <v>3.6765279999999998E-6</v>
      </c>
      <c r="AS11" s="411"/>
      <c r="AT11" s="411"/>
      <c r="AU11" s="411"/>
      <c r="AV11" s="411"/>
    </row>
    <row r="12" spans="1:49" x14ac:dyDescent="0.25">
      <c r="A12" s="479">
        <f t="shared" si="0"/>
        <v>0</v>
      </c>
      <c r="B12" s="479">
        <f t="shared" si="1"/>
        <v>0</v>
      </c>
      <c r="C12" s="463" t="s">
        <v>1680</v>
      </c>
      <c r="D12" s="333">
        <v>433233</v>
      </c>
      <c r="E12" s="463" t="s">
        <v>1681</v>
      </c>
      <c r="F12" s="333">
        <v>456233</v>
      </c>
      <c r="G12" s="332" t="s">
        <v>407</v>
      </c>
      <c r="H12" s="333">
        <v>33800</v>
      </c>
      <c r="I12" s="332" t="s">
        <v>459</v>
      </c>
      <c r="J12" s="333">
        <v>33200</v>
      </c>
      <c r="K12" s="332" t="s">
        <v>410</v>
      </c>
      <c r="L12" s="334">
        <v>17600</v>
      </c>
      <c r="M12" s="333">
        <v>12400</v>
      </c>
      <c r="N12" s="333">
        <v>2800</v>
      </c>
      <c r="O12" s="333">
        <v>4900</v>
      </c>
      <c r="P12" s="465"/>
      <c r="Q12" s="452">
        <v>21</v>
      </c>
      <c r="R12" s="410" t="s">
        <v>1285</v>
      </c>
      <c r="S12" s="411"/>
      <c r="T12" s="411"/>
      <c r="U12" s="249">
        <v>5</v>
      </c>
      <c r="V12" s="249">
        <v>-20</v>
      </c>
      <c r="W12" s="249">
        <v>30</v>
      </c>
      <c r="X12" s="249">
        <v>55</v>
      </c>
      <c r="Y12" s="274">
        <v>12.234485163722001</v>
      </c>
      <c r="Z12" s="274">
        <v>0.43282372643700001</v>
      </c>
      <c r="AA12" s="274">
        <v>-7.8390035265999997E-2</v>
      </c>
      <c r="AB12" s="274">
        <v>5.4489871549999996E-3</v>
      </c>
      <c r="AC12" s="274">
        <v>-2.9209733199999999E-3</v>
      </c>
      <c r="AD12" s="274">
        <v>-7.9565158200000004E-4</v>
      </c>
      <c r="AE12" s="274">
        <v>2.3605984E-5</v>
      </c>
      <c r="AF12" s="274">
        <v>-3.1358627000000002E-5</v>
      </c>
      <c r="AG12" s="274">
        <v>-1.1066499E-5</v>
      </c>
      <c r="AH12" s="274">
        <v>2.5099229999999999E-6</v>
      </c>
      <c r="AI12" s="274">
        <v>0.90976501465399995</v>
      </c>
      <c r="AJ12" s="274">
        <v>4.0889401440000004E-3</v>
      </c>
      <c r="AK12" s="274">
        <v>1.9299600601E-2</v>
      </c>
      <c r="AL12" s="274">
        <v>1.43856004E-4</v>
      </c>
      <c r="AM12" s="274">
        <v>-1.9393800199999999E-4</v>
      </c>
      <c r="AN12" s="274">
        <v>1.8411600599999999E-4</v>
      </c>
      <c r="AO12" s="274">
        <v>1.7356E-6</v>
      </c>
      <c r="AP12" s="274">
        <v>-4.1795299999999999E-6</v>
      </c>
      <c r="AQ12" s="274">
        <v>5.6593199999999999E-7</v>
      </c>
      <c r="AR12" s="274">
        <v>3.63804E-6</v>
      </c>
      <c r="AS12" s="411"/>
      <c r="AT12" s="411"/>
      <c r="AU12" s="411"/>
      <c r="AV12" s="411"/>
    </row>
    <row r="13" spans="1:49" x14ac:dyDescent="0.25">
      <c r="A13" s="479">
        <f t="shared" si="0"/>
        <v>0</v>
      </c>
      <c r="B13" s="479">
        <f t="shared" si="1"/>
        <v>0</v>
      </c>
      <c r="C13" s="463" t="s">
        <v>1682</v>
      </c>
      <c r="D13" s="333">
        <v>442208</v>
      </c>
      <c r="E13" s="463" t="s">
        <v>1683</v>
      </c>
      <c r="F13" s="333">
        <v>465208</v>
      </c>
      <c r="G13" s="332" t="s">
        <v>407</v>
      </c>
      <c r="H13" s="333">
        <v>33800</v>
      </c>
      <c r="I13" s="332" t="s">
        <v>459</v>
      </c>
      <c r="J13" s="333">
        <v>33200</v>
      </c>
      <c r="K13" s="332" t="s">
        <v>410</v>
      </c>
      <c r="L13" s="334">
        <v>17600</v>
      </c>
      <c r="M13" s="333">
        <v>12400</v>
      </c>
      <c r="N13" s="333">
        <v>2800</v>
      </c>
      <c r="O13" s="333">
        <v>4900</v>
      </c>
      <c r="P13" s="465"/>
      <c r="Q13" s="452">
        <v>26</v>
      </c>
      <c r="R13" s="410" t="s">
        <v>1288</v>
      </c>
      <c r="S13" s="412"/>
      <c r="T13" s="412"/>
      <c r="U13" s="413">
        <v>5</v>
      </c>
      <c r="V13" s="413">
        <v>-20</v>
      </c>
      <c r="W13" s="413">
        <v>30</v>
      </c>
      <c r="X13" s="413">
        <v>55</v>
      </c>
      <c r="Y13" s="274">
        <v>12.234485163722001</v>
      </c>
      <c r="Z13" s="274">
        <v>0.43282372643700001</v>
      </c>
      <c r="AA13" s="274">
        <v>-7.8390035265999997E-2</v>
      </c>
      <c r="AB13" s="274">
        <v>5.4489871549999996E-3</v>
      </c>
      <c r="AC13" s="274">
        <v>-2.9209733199999999E-3</v>
      </c>
      <c r="AD13" s="274">
        <v>-7.9565158200000004E-4</v>
      </c>
      <c r="AE13" s="274">
        <v>2.3605984E-5</v>
      </c>
      <c r="AF13" s="274">
        <v>-3.1358627000000002E-5</v>
      </c>
      <c r="AG13" s="274">
        <v>-1.1066499E-5</v>
      </c>
      <c r="AH13" s="274">
        <v>2.5099229999999999E-6</v>
      </c>
      <c r="AI13" s="274">
        <v>0.90976501465399995</v>
      </c>
      <c r="AJ13" s="274">
        <v>4.0889401440000004E-3</v>
      </c>
      <c r="AK13" s="274">
        <v>1.9299600601E-2</v>
      </c>
      <c r="AL13" s="274">
        <v>1.43856004E-4</v>
      </c>
      <c r="AM13" s="274">
        <v>-1.9393800199999999E-4</v>
      </c>
      <c r="AN13" s="274">
        <v>1.8411600599999999E-4</v>
      </c>
      <c r="AO13" s="274">
        <v>1.7356E-6</v>
      </c>
      <c r="AP13" s="274">
        <v>-4.1795299999999999E-6</v>
      </c>
      <c r="AQ13" s="274">
        <v>5.6593199999999999E-7</v>
      </c>
      <c r="AR13" s="274">
        <v>3.63804E-6</v>
      </c>
      <c r="AS13" s="214"/>
      <c r="AT13" s="214"/>
      <c r="AU13" s="214"/>
      <c r="AV13" s="411"/>
    </row>
    <row r="14" spans="1:49" x14ac:dyDescent="0.25">
      <c r="A14" s="479">
        <f t="shared" si="0"/>
        <v>0</v>
      </c>
      <c r="B14" s="479">
        <f t="shared" si="1"/>
        <v>0</v>
      </c>
      <c r="C14" s="463" t="s">
        <v>1684</v>
      </c>
      <c r="D14" s="333">
        <v>449053</v>
      </c>
      <c r="E14" s="463" t="s">
        <v>1685</v>
      </c>
      <c r="F14" s="333">
        <v>472053</v>
      </c>
      <c r="G14" s="332" t="s">
        <v>407</v>
      </c>
      <c r="H14" s="333">
        <v>33800</v>
      </c>
      <c r="I14" s="332" t="s">
        <v>459</v>
      </c>
      <c r="J14" s="333">
        <v>33200</v>
      </c>
      <c r="K14" s="332" t="s">
        <v>410</v>
      </c>
      <c r="L14" s="334">
        <v>17600</v>
      </c>
      <c r="M14" s="333">
        <v>12400</v>
      </c>
      <c r="N14" s="333">
        <v>2800</v>
      </c>
      <c r="O14" s="333">
        <v>4900</v>
      </c>
      <c r="P14" s="465"/>
      <c r="Q14" s="452">
        <v>29</v>
      </c>
      <c r="R14" s="410" t="s">
        <v>1291</v>
      </c>
      <c r="S14" s="412"/>
      <c r="T14" s="412"/>
      <c r="U14" s="413">
        <v>5</v>
      </c>
      <c r="V14" s="413">
        <v>-20</v>
      </c>
      <c r="W14" s="413">
        <v>30</v>
      </c>
      <c r="X14" s="413">
        <v>55</v>
      </c>
      <c r="Y14" s="274">
        <v>16.230953426195999</v>
      </c>
      <c r="Z14" s="274">
        <v>0.549111705565</v>
      </c>
      <c r="AA14" s="274">
        <v>-0.14387886110600001</v>
      </c>
      <c r="AB14" s="274">
        <v>6.485832419E-3</v>
      </c>
      <c r="AC14" s="274">
        <v>-4.4585652480000001E-3</v>
      </c>
      <c r="AD14" s="274">
        <v>-2.2519027999999999E-5</v>
      </c>
      <c r="AE14" s="274">
        <v>2.7759285999999999E-5</v>
      </c>
      <c r="AF14" s="274">
        <v>-3.5097898000000003E-5</v>
      </c>
      <c r="AG14" s="274">
        <v>2.3849999999999998E-8</v>
      </c>
      <c r="AH14" s="274">
        <v>-2.7456750000000002E-6</v>
      </c>
      <c r="AI14" s="274">
        <v>1.038955425131</v>
      </c>
      <c r="AJ14" s="274">
        <v>-4.6062197660000003E-3</v>
      </c>
      <c r="AK14" s="274">
        <v>3.1568324299999999E-2</v>
      </c>
      <c r="AL14" s="274">
        <v>-2.5849952999999998E-4</v>
      </c>
      <c r="AM14" s="274">
        <v>1.5656416799999999E-4</v>
      </c>
      <c r="AN14" s="274">
        <v>2.0987872499999999E-4</v>
      </c>
      <c r="AO14" s="274">
        <v>-2.642365E-6</v>
      </c>
      <c r="AP14" s="274">
        <v>1.6705069999999999E-6</v>
      </c>
      <c r="AQ14" s="274">
        <v>-1.851886E-6</v>
      </c>
      <c r="AR14" s="274">
        <v>4.4805879999999996E-6</v>
      </c>
      <c r="AS14" s="214"/>
      <c r="AT14" s="214"/>
      <c r="AU14" s="214"/>
      <c r="AV14" s="425"/>
    </row>
    <row r="15" spans="1:49" x14ac:dyDescent="0.25">
      <c r="A15" s="479">
        <f t="shared" si="0"/>
        <v>0</v>
      </c>
      <c r="B15" s="479">
        <f t="shared" si="1"/>
        <v>0</v>
      </c>
      <c r="C15" s="463" t="s">
        <v>1686</v>
      </c>
      <c r="D15" s="333">
        <v>459783</v>
      </c>
      <c r="E15" s="463" t="s">
        <v>1687</v>
      </c>
      <c r="F15" s="333">
        <v>482783</v>
      </c>
      <c r="G15" s="332" t="s">
        <v>416</v>
      </c>
      <c r="H15" s="334">
        <v>62000</v>
      </c>
      <c r="I15" s="332" t="s">
        <v>408</v>
      </c>
      <c r="J15" s="333">
        <v>33800</v>
      </c>
      <c r="K15" s="332" t="s">
        <v>559</v>
      </c>
      <c r="L15" s="334">
        <v>21000</v>
      </c>
      <c r="M15" s="333">
        <v>12400</v>
      </c>
      <c r="N15" s="333">
        <v>2800</v>
      </c>
      <c r="O15" s="333">
        <v>4900</v>
      </c>
      <c r="P15" s="465"/>
      <c r="Q15" s="452">
        <v>38</v>
      </c>
      <c r="R15" s="410" t="s">
        <v>1294</v>
      </c>
      <c r="S15" s="412"/>
      <c r="T15" s="412"/>
      <c r="U15" s="413">
        <v>5</v>
      </c>
      <c r="V15" s="413">
        <v>-20</v>
      </c>
      <c r="W15" s="413">
        <v>30</v>
      </c>
      <c r="X15" s="413">
        <v>55</v>
      </c>
      <c r="Y15" s="274">
        <v>21.380346519509001</v>
      </c>
      <c r="Z15" s="274">
        <v>0.73411294155499995</v>
      </c>
      <c r="AA15" s="274">
        <v>-0.17060294734199999</v>
      </c>
      <c r="AB15" s="274">
        <v>8.8650647039999995E-3</v>
      </c>
      <c r="AC15" s="274">
        <v>-5.3865173539999998E-3</v>
      </c>
      <c r="AD15" s="274">
        <v>-7.5748278599999997E-4</v>
      </c>
      <c r="AE15" s="274">
        <v>4.1169757000000003E-5</v>
      </c>
      <c r="AF15" s="274">
        <v>-3.9912430000000003E-5</v>
      </c>
      <c r="AG15" s="274">
        <v>-6.7369699999999996E-6</v>
      </c>
      <c r="AH15" s="274">
        <v>2.7735280000000001E-6</v>
      </c>
      <c r="AI15" s="274">
        <v>1.2204999999990001</v>
      </c>
      <c r="AJ15" s="274">
        <v>-1.232830048E-2</v>
      </c>
      <c r="AK15" s="274">
        <v>4.6218399049999997E-2</v>
      </c>
      <c r="AL15" s="274">
        <v>-2.0810300100000001E-4</v>
      </c>
      <c r="AM15" s="274">
        <v>2.54996002E-4</v>
      </c>
      <c r="AN15" s="274">
        <v>2.6906600600000002E-4</v>
      </c>
      <c r="AO15" s="274">
        <v>-9.6075199999999992E-7</v>
      </c>
      <c r="AP15" s="274">
        <v>7.9905299999999998E-7</v>
      </c>
      <c r="AQ15" s="274">
        <v>-1.2459899999999999E-6</v>
      </c>
      <c r="AR15" s="274">
        <v>3.7335599999999999E-6</v>
      </c>
      <c r="AS15" s="407"/>
      <c r="AT15" s="407"/>
      <c r="AU15" s="407"/>
      <c r="AV15" s="425"/>
    </row>
    <row r="16" spans="1:49" x14ac:dyDescent="0.25">
      <c r="A16" s="479">
        <f t="shared" si="0"/>
        <v>0</v>
      </c>
      <c r="B16" s="479">
        <f t="shared" si="1"/>
        <v>0</v>
      </c>
      <c r="C16" s="463" t="s">
        <v>1688</v>
      </c>
      <c r="D16" s="333">
        <v>480641</v>
      </c>
      <c r="E16" s="463" t="s">
        <v>1689</v>
      </c>
      <c r="F16" s="333">
        <v>503641</v>
      </c>
      <c r="G16" s="332" t="s">
        <v>416</v>
      </c>
      <c r="H16" s="334">
        <v>62000</v>
      </c>
      <c r="I16" s="332" t="s">
        <v>408</v>
      </c>
      <c r="J16" s="333">
        <v>33800</v>
      </c>
      <c r="K16" s="332" t="s">
        <v>559</v>
      </c>
      <c r="L16" s="334">
        <v>21000</v>
      </c>
      <c r="M16" s="333">
        <v>12400</v>
      </c>
      <c r="N16" s="333">
        <v>2800</v>
      </c>
      <c r="O16" s="333">
        <v>4900</v>
      </c>
      <c r="P16" s="465"/>
      <c r="Q16" s="452">
        <v>45</v>
      </c>
      <c r="R16" s="410" t="s">
        <v>1297</v>
      </c>
      <c r="S16" s="412"/>
      <c r="T16" s="412"/>
      <c r="U16" s="413">
        <v>5</v>
      </c>
      <c r="V16" s="413">
        <v>-20</v>
      </c>
      <c r="W16" s="413">
        <v>30</v>
      </c>
      <c r="X16" s="413">
        <v>55</v>
      </c>
      <c r="Y16" s="274">
        <v>25.880435250552999</v>
      </c>
      <c r="Z16" s="274">
        <v>0.88795518505000004</v>
      </c>
      <c r="AA16" s="274">
        <v>-0.231202067756</v>
      </c>
      <c r="AB16" s="274">
        <v>1.057389146E-2</v>
      </c>
      <c r="AC16" s="274">
        <v>-7.189346242E-3</v>
      </c>
      <c r="AD16" s="274">
        <v>-5.7698663100000001E-4</v>
      </c>
      <c r="AE16" s="274">
        <v>4.7592863999999998E-5</v>
      </c>
      <c r="AF16" s="274">
        <v>-5.3376237E-5</v>
      </c>
      <c r="AG16" s="274">
        <v>-3.4106559999999999E-6</v>
      </c>
      <c r="AH16" s="274">
        <v>3.023946E-6</v>
      </c>
      <c r="AI16" s="274">
        <v>1.5334000244120001</v>
      </c>
      <c r="AJ16" s="274">
        <v>-2.4897600700000001E-4</v>
      </c>
      <c r="AK16" s="274">
        <v>4.1129901885999999E-2</v>
      </c>
      <c r="AL16" s="274">
        <v>1.4915700300000001E-4</v>
      </c>
      <c r="AM16" s="274">
        <v>-3.30686003E-4</v>
      </c>
      <c r="AN16" s="274">
        <v>5.7064598800000001E-4</v>
      </c>
      <c r="AO16" s="274">
        <v>2.4842400000000001E-6</v>
      </c>
      <c r="AP16" s="274">
        <v>-6.7845E-6</v>
      </c>
      <c r="AQ16" s="274">
        <v>4.0476E-6</v>
      </c>
      <c r="AR16" s="274">
        <v>2.3719800000000002E-6</v>
      </c>
      <c r="AS16" s="214"/>
      <c r="AT16" s="214"/>
      <c r="AU16" s="214"/>
      <c r="AV16" s="407"/>
    </row>
    <row r="17" spans="1:49" x14ac:dyDescent="0.25">
      <c r="A17" s="479">
        <f t="shared" si="0"/>
        <v>0</v>
      </c>
      <c r="B17" s="479">
        <f t="shared" si="1"/>
        <v>0</v>
      </c>
      <c r="C17" s="463" t="s">
        <v>1690</v>
      </c>
      <c r="D17" s="333">
        <v>558811</v>
      </c>
      <c r="E17" s="463" t="s">
        <v>1691</v>
      </c>
      <c r="F17" s="333">
        <v>581811</v>
      </c>
      <c r="G17" s="332" t="s">
        <v>416</v>
      </c>
      <c r="H17" s="334">
        <v>62000</v>
      </c>
      <c r="I17" s="332" t="s">
        <v>408</v>
      </c>
      <c r="J17" s="333">
        <v>33800</v>
      </c>
      <c r="K17" s="332" t="s">
        <v>559</v>
      </c>
      <c r="L17" s="334">
        <v>21000</v>
      </c>
      <c r="M17" s="333">
        <v>12400</v>
      </c>
      <c r="N17" s="333">
        <v>2800</v>
      </c>
      <c r="O17" s="333">
        <v>4900</v>
      </c>
      <c r="P17" s="465"/>
      <c r="Q17" s="452">
        <v>48</v>
      </c>
      <c r="R17" s="410" t="s">
        <v>1491</v>
      </c>
      <c r="S17" s="412"/>
      <c r="T17" s="412"/>
      <c r="U17" s="249">
        <v>5</v>
      </c>
      <c r="V17" s="249">
        <v>-20</v>
      </c>
      <c r="W17" s="249">
        <v>30</v>
      </c>
      <c r="X17" s="249">
        <v>55</v>
      </c>
      <c r="Y17" s="274">
        <v>28.308500795819999</v>
      </c>
      <c r="Z17" s="274">
        <v>1.0065770836729999</v>
      </c>
      <c r="AA17" s="274">
        <v>-0.198330675446</v>
      </c>
      <c r="AB17" s="274">
        <v>1.3106805919E-2</v>
      </c>
      <c r="AC17" s="274">
        <v>-7.2397020860000003E-3</v>
      </c>
      <c r="AD17" s="274">
        <v>-1.3276657450000001E-3</v>
      </c>
      <c r="AE17" s="274">
        <v>6.3624817000000001E-5</v>
      </c>
      <c r="AF17" s="274">
        <v>-7.8149297000000006E-5</v>
      </c>
      <c r="AG17" s="274">
        <v>-1.8864733999999999E-5</v>
      </c>
      <c r="AH17" s="274">
        <v>1.8527920000000001E-6</v>
      </c>
      <c r="AI17" s="274">
        <v>1.9624760435540001</v>
      </c>
      <c r="AJ17" s="274">
        <v>4.087357279E-3</v>
      </c>
      <c r="AK17" s="274">
        <v>4.7166187983999998E-2</v>
      </c>
      <c r="AL17" s="274">
        <v>8.1343729999999994E-5</v>
      </c>
      <c r="AM17" s="274">
        <v>-2.5333491799999999E-4</v>
      </c>
      <c r="AN17" s="274">
        <v>2.4427167800000001E-4</v>
      </c>
      <c r="AO17" s="274">
        <v>9.1309000000000001E-8</v>
      </c>
      <c r="AP17" s="274">
        <v>-6.5201240000000003E-6</v>
      </c>
      <c r="AQ17" s="274">
        <v>-3.11126E-7</v>
      </c>
      <c r="AR17" s="274">
        <v>9.6719680000000007E-6</v>
      </c>
      <c r="AS17" s="214"/>
      <c r="AT17" s="214"/>
      <c r="AU17" s="214"/>
      <c r="AV17" s="425"/>
    </row>
    <row r="18" spans="1:49" x14ac:dyDescent="0.25">
      <c r="A18" s="479">
        <f t="shared" si="0"/>
        <v>0</v>
      </c>
      <c r="B18" s="479">
        <f t="shared" si="1"/>
        <v>0</v>
      </c>
      <c r="C18" s="463" t="s">
        <v>1692</v>
      </c>
      <c r="D18" s="333">
        <v>684171</v>
      </c>
      <c r="E18" s="463" t="s">
        <v>1693</v>
      </c>
      <c r="F18" s="333">
        <v>707171</v>
      </c>
      <c r="G18" s="332" t="s">
        <v>416</v>
      </c>
      <c r="H18" s="334">
        <v>62000</v>
      </c>
      <c r="I18" s="332" t="s">
        <v>417</v>
      </c>
      <c r="J18" s="333">
        <v>51800</v>
      </c>
      <c r="K18" s="332" t="s">
        <v>419</v>
      </c>
      <c r="L18" s="334">
        <v>25200</v>
      </c>
      <c r="M18" s="333">
        <v>12400</v>
      </c>
      <c r="N18" s="333">
        <v>2800</v>
      </c>
      <c r="O18" s="333">
        <v>4900</v>
      </c>
      <c r="P18" s="465"/>
      <c r="Q18" s="452">
        <v>57</v>
      </c>
      <c r="R18" s="217" t="s">
        <v>1300</v>
      </c>
      <c r="S18" s="412"/>
      <c r="T18" s="412"/>
      <c r="U18" s="266">
        <v>5</v>
      </c>
      <c r="V18" s="266">
        <v>-20</v>
      </c>
      <c r="W18" s="266">
        <v>30</v>
      </c>
      <c r="X18" s="266">
        <v>55</v>
      </c>
      <c r="Y18" s="418">
        <v>30.016113759328999</v>
      </c>
      <c r="Z18" s="418">
        <v>1.049988669158</v>
      </c>
      <c r="AA18" s="418">
        <v>-0.14610488796500001</v>
      </c>
      <c r="AB18" s="418">
        <v>1.3539451330000001E-2</v>
      </c>
      <c r="AC18" s="418">
        <v>-6.0072171539999998E-3</v>
      </c>
      <c r="AD18" s="418">
        <v>-2.6394256689999999E-3</v>
      </c>
      <c r="AE18" s="418">
        <v>6.6777403000000004E-5</v>
      </c>
      <c r="AF18" s="418">
        <v>-7.0074214000000006E-5</v>
      </c>
      <c r="AG18" s="418">
        <v>-3.7228748000000003E-5</v>
      </c>
      <c r="AH18" s="418">
        <v>9.1783199999999996E-6</v>
      </c>
      <c r="AI18" s="418">
        <v>2.56803405443</v>
      </c>
      <c r="AJ18" s="418">
        <v>6.5032855170000002E-3</v>
      </c>
      <c r="AK18" s="418">
        <v>6.1619441916000002E-2</v>
      </c>
      <c r="AL18" s="418">
        <v>-2.3808786399999999E-4</v>
      </c>
      <c r="AM18" s="418">
        <v>3.4050029999999998E-4</v>
      </c>
      <c r="AN18" s="418">
        <v>2.1308762600000001E-4</v>
      </c>
      <c r="AO18" s="418">
        <v>1.4222699999999999E-7</v>
      </c>
      <c r="AP18" s="418">
        <v>-6.839219E-6</v>
      </c>
      <c r="AQ18" s="418">
        <v>4.3538809999999996E-6</v>
      </c>
      <c r="AR18" s="418">
        <v>4.9363539999999999E-6</v>
      </c>
      <c r="AS18" s="376"/>
      <c r="AT18" s="376"/>
      <c r="AU18" s="376"/>
      <c r="AV18" s="425"/>
    </row>
    <row r="19" spans="1:49" x14ac:dyDescent="0.25">
      <c r="A19" s="479">
        <f t="shared" si="0"/>
        <v>0</v>
      </c>
      <c r="B19" s="479">
        <f t="shared" si="1"/>
        <v>0</v>
      </c>
      <c r="C19" s="463" t="s">
        <v>1694</v>
      </c>
      <c r="D19" s="333">
        <v>692561</v>
      </c>
      <c r="E19" s="463" t="s">
        <v>1695</v>
      </c>
      <c r="F19" s="333">
        <v>715561</v>
      </c>
      <c r="G19" s="332" t="s">
        <v>416</v>
      </c>
      <c r="H19" s="334">
        <v>62000</v>
      </c>
      <c r="I19" s="332" t="s">
        <v>417</v>
      </c>
      <c r="J19" s="333">
        <v>51800</v>
      </c>
      <c r="K19" s="332" t="s">
        <v>822</v>
      </c>
      <c r="L19" s="334">
        <v>29600</v>
      </c>
      <c r="M19" s="333">
        <v>12400</v>
      </c>
      <c r="N19" s="333">
        <v>2800</v>
      </c>
      <c r="O19" s="333">
        <v>4900</v>
      </c>
      <c r="P19" s="465"/>
      <c r="Q19" s="452">
        <v>66</v>
      </c>
      <c r="R19" s="410" t="s">
        <v>1496</v>
      </c>
      <c r="S19" s="412"/>
      <c r="T19" s="412"/>
      <c r="U19" s="261">
        <v>5</v>
      </c>
      <c r="V19" s="261">
        <v>-20</v>
      </c>
      <c r="W19" s="261">
        <v>30</v>
      </c>
      <c r="X19" s="261">
        <v>55</v>
      </c>
      <c r="Y19" s="418">
        <v>38.935226525424</v>
      </c>
      <c r="Z19" s="418">
        <v>1.4217519960160001</v>
      </c>
      <c r="AA19" s="418">
        <v>-0.360223622538</v>
      </c>
      <c r="AB19" s="418">
        <v>1.962399351E-2</v>
      </c>
      <c r="AC19" s="418">
        <v>-1.3638516285000001E-2</v>
      </c>
      <c r="AD19" s="418">
        <v>1.7838250400000001E-4</v>
      </c>
      <c r="AE19" s="418">
        <v>9.9534376999999997E-5</v>
      </c>
      <c r="AF19" s="418">
        <v>-1.5903239799999999E-4</v>
      </c>
      <c r="AG19" s="418">
        <v>1.4137943999999999E-5</v>
      </c>
      <c r="AH19" s="418">
        <v>-8.8871869999999997E-6</v>
      </c>
      <c r="AI19" s="418">
        <v>3.2175173290019998</v>
      </c>
      <c r="AJ19" s="418">
        <v>3.8620973580000002E-2</v>
      </c>
      <c r="AK19" s="418">
        <v>5.8159881150000002E-2</v>
      </c>
      <c r="AL19" s="418">
        <v>7.6077530599999996E-4</v>
      </c>
      <c r="AM19" s="418">
        <v>-3.5751798499999998E-4</v>
      </c>
      <c r="AN19" s="418">
        <v>-5.7650839E-5</v>
      </c>
      <c r="AO19" s="418">
        <v>3.3500760000000001E-6</v>
      </c>
      <c r="AP19" s="418">
        <v>-1.3066944000000001E-5</v>
      </c>
      <c r="AQ19" s="418">
        <v>-6.1623969999999998E-6</v>
      </c>
      <c r="AR19" s="418">
        <v>1.5108552999999999E-5</v>
      </c>
      <c r="AS19" s="376"/>
      <c r="AT19" s="376"/>
      <c r="AU19" s="376"/>
      <c r="AV19" s="377"/>
    </row>
    <row r="20" spans="1:49" x14ac:dyDescent="0.25">
      <c r="A20" s="479">
        <f t="shared" si="0"/>
        <v>0</v>
      </c>
      <c r="B20" s="479">
        <f t="shared" si="1"/>
        <v>0</v>
      </c>
      <c r="C20" s="463" t="s">
        <v>1696</v>
      </c>
      <c r="D20" s="333">
        <v>704420</v>
      </c>
      <c r="E20" s="463" t="s">
        <v>1697</v>
      </c>
      <c r="F20" s="333">
        <v>727420</v>
      </c>
      <c r="G20" s="332" t="s">
        <v>416</v>
      </c>
      <c r="H20" s="334">
        <v>62000</v>
      </c>
      <c r="I20" s="332" t="s">
        <v>417</v>
      </c>
      <c r="J20" s="333">
        <v>51800</v>
      </c>
      <c r="K20" s="332" t="s">
        <v>822</v>
      </c>
      <c r="L20" s="334">
        <v>29600</v>
      </c>
      <c r="M20" s="333">
        <v>12400</v>
      </c>
      <c r="N20" s="333">
        <v>2800</v>
      </c>
      <c r="O20" s="333">
        <v>4900</v>
      </c>
      <c r="P20" s="465"/>
      <c r="Q20" s="452">
        <v>76</v>
      </c>
      <c r="R20" s="410" t="s">
        <v>1303</v>
      </c>
      <c r="S20" s="412"/>
      <c r="T20" s="412"/>
      <c r="U20" s="266">
        <v>5</v>
      </c>
      <c r="V20" s="266">
        <v>-20</v>
      </c>
      <c r="W20" s="266">
        <v>30</v>
      </c>
      <c r="X20" s="266">
        <v>55</v>
      </c>
      <c r="Y20" s="418">
        <v>44.036466609013999</v>
      </c>
      <c r="Z20" s="418">
        <v>1.572539113325</v>
      </c>
      <c r="AA20" s="418">
        <v>-0.374683648235</v>
      </c>
      <c r="AB20" s="418">
        <v>2.1227235354E-2</v>
      </c>
      <c r="AC20" s="418">
        <v>-1.2720574234E-2</v>
      </c>
      <c r="AD20" s="418">
        <v>3.11807024E-4</v>
      </c>
      <c r="AE20" s="418">
        <v>8.7292841000000004E-5</v>
      </c>
      <c r="AF20" s="418">
        <v>-1.7204087000000001E-4</v>
      </c>
      <c r="AG20" s="418">
        <v>-7.4717349999999999E-6</v>
      </c>
      <c r="AH20" s="418">
        <v>-1.7273199E-5</v>
      </c>
      <c r="AI20" s="418">
        <v>3.283642087254</v>
      </c>
      <c r="AJ20" s="418">
        <v>-1.4371042424999999E-2</v>
      </c>
      <c r="AK20" s="418">
        <v>9.1442174293E-2</v>
      </c>
      <c r="AL20" s="418">
        <v>-1.0795218390000001E-3</v>
      </c>
      <c r="AM20" s="418">
        <v>1.670557708E-3</v>
      </c>
      <c r="AN20" s="418">
        <v>-3.32709078E-4</v>
      </c>
      <c r="AO20" s="418">
        <v>-1.2226253E-5</v>
      </c>
      <c r="AP20" s="418">
        <v>1.8327972000000001E-5</v>
      </c>
      <c r="AQ20" s="418">
        <v>-2.3879128E-5</v>
      </c>
      <c r="AR20" s="418">
        <v>1.7767792000000001E-5</v>
      </c>
      <c r="AS20" s="376"/>
      <c r="AT20" s="376"/>
      <c r="AU20" s="376"/>
      <c r="AV20" s="377"/>
    </row>
    <row r="21" spans="1:49" x14ac:dyDescent="0.25">
      <c r="A21" s="479">
        <f t="shared" si="0"/>
        <v>0</v>
      </c>
      <c r="B21" s="479">
        <f t="shared" si="1"/>
        <v>0</v>
      </c>
      <c r="C21" s="463" t="s">
        <v>1698</v>
      </c>
      <c r="D21" s="333">
        <v>738750</v>
      </c>
      <c r="E21" s="463" t="s">
        <v>1699</v>
      </c>
      <c r="F21" s="333">
        <v>761750</v>
      </c>
      <c r="G21" s="332" t="s">
        <v>830</v>
      </c>
      <c r="H21" s="334">
        <v>117100</v>
      </c>
      <c r="I21" s="332" t="s">
        <v>820</v>
      </c>
      <c r="J21" s="334">
        <v>62000</v>
      </c>
      <c r="K21" s="332" t="s">
        <v>822</v>
      </c>
      <c r="L21" s="334">
        <v>29600</v>
      </c>
      <c r="M21" s="333">
        <v>12400</v>
      </c>
      <c r="N21" s="333">
        <v>2800</v>
      </c>
      <c r="O21" s="333">
        <v>4900</v>
      </c>
      <c r="P21" s="465"/>
      <c r="Q21" s="452">
        <v>95</v>
      </c>
      <c r="R21" s="410" t="s">
        <v>1306</v>
      </c>
      <c r="S21" s="412"/>
      <c r="T21" s="412"/>
      <c r="U21" s="266">
        <v>5</v>
      </c>
      <c r="V21" s="266">
        <v>-20</v>
      </c>
      <c r="W21" s="266">
        <v>30</v>
      </c>
      <c r="X21" s="266">
        <v>55</v>
      </c>
      <c r="Y21" s="418">
        <v>57.550608003911002</v>
      </c>
      <c r="Z21" s="418">
        <v>2.2237852810119998</v>
      </c>
      <c r="AA21" s="418">
        <v>-0.67999893613499995</v>
      </c>
      <c r="AB21" s="418">
        <v>3.5655245228000003E-2</v>
      </c>
      <c r="AC21" s="418">
        <v>-3.0070168915999999E-2</v>
      </c>
      <c r="AD21" s="418">
        <v>5.7371125940000002E-3</v>
      </c>
      <c r="AE21" s="418">
        <v>2.38571958E-4</v>
      </c>
      <c r="AF21" s="418">
        <v>-4.1594545699999999E-4</v>
      </c>
      <c r="AG21" s="418">
        <v>1.6674761400000001E-4</v>
      </c>
      <c r="AH21" s="418">
        <v>-6.7170436000000002E-5</v>
      </c>
      <c r="AI21" s="418">
        <v>4.4504289171150004</v>
      </c>
      <c r="AJ21" s="418">
        <v>9.0488981079999992E-3</v>
      </c>
      <c r="AK21" s="418">
        <v>9.3474904654999996E-2</v>
      </c>
      <c r="AL21" s="418">
        <v>-1.3363536039999999E-3</v>
      </c>
      <c r="AM21" s="418">
        <v>1.255582683E-3</v>
      </c>
      <c r="AN21" s="418">
        <v>-8.7839917000000006E-5</v>
      </c>
      <c r="AO21" s="418">
        <v>-2.4168486999999999E-5</v>
      </c>
      <c r="AP21" s="418">
        <v>2.7344123000000001E-5</v>
      </c>
      <c r="AQ21" s="418">
        <v>-2.5311755000000001E-5</v>
      </c>
      <c r="AR21" s="418">
        <v>2.2806107000000001E-5</v>
      </c>
      <c r="AS21" s="376"/>
      <c r="AT21" s="376"/>
      <c r="AU21" s="376"/>
      <c r="AV21" s="377"/>
    </row>
    <row r="22" spans="1:49" ht="14.25" customHeight="1" x14ac:dyDescent="0.25">
      <c r="A22" s="1000" t="s">
        <v>993</v>
      </c>
      <c r="B22" s="1000"/>
      <c r="C22" s="1000"/>
      <c r="D22" s="1000"/>
      <c r="E22" s="1000"/>
      <c r="F22" s="1000"/>
      <c r="G22" s="1000"/>
      <c r="H22" s="1000"/>
      <c r="I22" s="1000"/>
      <c r="J22" s="1000"/>
      <c r="K22" s="1000"/>
      <c r="L22" s="1000"/>
      <c r="M22" s="1000"/>
      <c r="N22" s="1000"/>
      <c r="O22" s="1000"/>
      <c r="P22" s="465"/>
    </row>
    <row r="23" spans="1:49" x14ac:dyDescent="0.25">
      <c r="A23" s="479">
        <f t="shared" ref="A23:A30" si="2">2*IF(AND($C$4&lt;=U23,$C$4&gt;=V23,$F$4&gt;=W23,$F$4&lt;=X23),Y23+Z23*$C$4+AA23*$F$4+AB23*$C$4*$C$4+AC23*$C$4*$F$4+AD23*$F$4*$F$4+AE23*$C$4*$C$4*$C$4+AF23*$F$4*$C$4*$C$4+AG23*$C$4*$F$4*$F$4+AH23*$F$4*$F$4*$F$4,0)</f>
        <v>2.9772148333139974</v>
      </c>
      <c r="B23" s="479">
        <f t="shared" ref="B23:B30" si="3">2*IF(AND($C$4&lt;=U23,$C$4&gt;=V23,$F$4&gt;=W23,$F$4&lt;=X23),AI23+AJ23*$C$4+AK23*$F$4+AL23*$C$4*$C$4+AM23*$C$4*$F$4+AN23*$F$4*$F$4+AO23*$C$4*$C$4*$C$4+AP23*$F$4*$C$4*$C$4+AQ23*$C$4*$F$4*$F$4+AR23*$F$4*$F$4*$F$4,0)</f>
        <v>3.1799355240000002</v>
      </c>
      <c r="C23" s="463" t="s">
        <v>1700</v>
      </c>
      <c r="D23" s="333">
        <v>542671</v>
      </c>
      <c r="E23" s="463" t="s">
        <v>1701</v>
      </c>
      <c r="F23" s="333">
        <v>565671</v>
      </c>
      <c r="G23" s="332" t="s">
        <v>458</v>
      </c>
      <c r="H23" s="333">
        <v>33200</v>
      </c>
      <c r="I23" s="332" t="s">
        <v>459</v>
      </c>
      <c r="J23" s="333">
        <v>33200</v>
      </c>
      <c r="K23" s="332" t="s">
        <v>410</v>
      </c>
      <c r="L23" s="334">
        <v>17600</v>
      </c>
      <c r="M23" s="333">
        <v>12400</v>
      </c>
      <c r="N23" s="333">
        <v>2800</v>
      </c>
      <c r="O23" s="333">
        <v>4900</v>
      </c>
      <c r="P23" s="465"/>
      <c r="Q23" s="452">
        <v>6</v>
      </c>
      <c r="R23" s="410" t="s">
        <v>1460</v>
      </c>
      <c r="S23" s="412"/>
      <c r="T23" s="412"/>
      <c r="U23" s="420">
        <v>-10</v>
      </c>
      <c r="V23" s="421">
        <v>-40</v>
      </c>
      <c r="W23" s="421">
        <v>35</v>
      </c>
      <c r="X23" s="421">
        <v>50</v>
      </c>
      <c r="Y23" s="274">
        <v>8.6552809750319994</v>
      </c>
      <c r="Z23" s="274">
        <v>0.31337060519299997</v>
      </c>
      <c r="AA23" s="274">
        <v>-8.4277421562999999E-2</v>
      </c>
      <c r="AB23" s="274">
        <v>4.3084806040000001E-3</v>
      </c>
      <c r="AC23" s="274">
        <v>-2.7910777709999998E-3</v>
      </c>
      <c r="AD23" s="274">
        <v>2.1176806700000001E-4</v>
      </c>
      <c r="AE23" s="274">
        <v>2.2097940999999999E-5</v>
      </c>
      <c r="AF23" s="274">
        <v>-2.9008824000000001E-5</v>
      </c>
      <c r="AG23" s="274">
        <v>-4.9185800000000001E-7</v>
      </c>
      <c r="AH23" s="274">
        <v>-3.3565750000000001E-6</v>
      </c>
      <c r="AI23" s="274">
        <v>1.21197759</v>
      </c>
      <c r="AJ23" s="274">
        <v>2.2478117400000001E-2</v>
      </c>
      <c r="AK23" s="274">
        <v>1.4200911E-2</v>
      </c>
      <c r="AL23" s="274">
        <v>2.6467560000000001E-4</v>
      </c>
      <c r="AM23" s="274">
        <v>-3.29832E-6</v>
      </c>
      <c r="AN23" s="274">
        <v>-1.808406E-4</v>
      </c>
      <c r="AO23" s="274">
        <v>1.702944E-6</v>
      </c>
      <c r="AP23" s="274">
        <v>1.39968E-7</v>
      </c>
      <c r="AQ23" s="274">
        <v>-8.2231199999999996E-7</v>
      </c>
      <c r="AR23" s="274">
        <v>5.7853439999999998E-6</v>
      </c>
      <c r="AS23" s="422"/>
      <c r="AT23" s="422"/>
      <c r="AU23" s="422"/>
      <c r="AV23" s="422"/>
      <c r="AW23" s="404"/>
    </row>
    <row r="24" spans="1:49" x14ac:dyDescent="0.25">
      <c r="A24" s="479">
        <f t="shared" si="2"/>
        <v>3.6755617309380004</v>
      </c>
      <c r="B24" s="479">
        <f t="shared" si="3"/>
        <v>3.740553952</v>
      </c>
      <c r="C24" s="463" t="s">
        <v>1702</v>
      </c>
      <c r="D24" s="333">
        <v>559895</v>
      </c>
      <c r="E24" s="463" t="s">
        <v>1703</v>
      </c>
      <c r="F24" s="333">
        <v>582895</v>
      </c>
      <c r="G24" s="332" t="s">
        <v>458</v>
      </c>
      <c r="H24" s="333">
        <v>33200</v>
      </c>
      <c r="I24" s="332" t="s">
        <v>459</v>
      </c>
      <c r="J24" s="333">
        <v>33200</v>
      </c>
      <c r="K24" s="332" t="s">
        <v>410</v>
      </c>
      <c r="L24" s="334">
        <v>17600</v>
      </c>
      <c r="M24" s="333">
        <v>12400</v>
      </c>
      <c r="N24" s="333">
        <v>2800</v>
      </c>
      <c r="O24" s="333">
        <v>4900</v>
      </c>
      <c r="P24" s="465"/>
      <c r="Q24" s="452">
        <v>8</v>
      </c>
      <c r="R24" s="410" t="s">
        <v>1309</v>
      </c>
      <c r="S24" s="412"/>
      <c r="T24" s="412"/>
      <c r="U24" s="420">
        <v>-10</v>
      </c>
      <c r="V24" s="421">
        <v>-40</v>
      </c>
      <c r="W24" s="421">
        <v>35</v>
      </c>
      <c r="X24" s="421">
        <v>50</v>
      </c>
      <c r="Y24" s="274">
        <v>8.4059689859490003</v>
      </c>
      <c r="Z24" s="274">
        <v>0.21855111219699999</v>
      </c>
      <c r="AA24" s="274">
        <v>-1.1145416890999999E-2</v>
      </c>
      <c r="AB24" s="274">
        <v>1.592626535E-3</v>
      </c>
      <c r="AC24" s="274">
        <v>8.80252567E-4</v>
      </c>
      <c r="AD24" s="274">
        <v>-7.0917089099999998E-4</v>
      </c>
      <c r="AE24" s="274">
        <v>3.0580659999999999E-6</v>
      </c>
      <c r="AF24" s="274">
        <v>1.2874555000000001E-5</v>
      </c>
      <c r="AG24" s="274">
        <v>-2.3787872E-5</v>
      </c>
      <c r="AH24" s="274">
        <v>-2.2280140000000001E-6</v>
      </c>
      <c r="AI24" s="274">
        <v>1.540252763</v>
      </c>
      <c r="AJ24" s="274">
        <v>2.9490247800000001E-2</v>
      </c>
      <c r="AK24" s="274">
        <v>1.4493743999999999E-2</v>
      </c>
      <c r="AL24" s="274">
        <v>1.6941636E-4</v>
      </c>
      <c r="AM24" s="274">
        <v>-1.5153156000000001E-4</v>
      </c>
      <c r="AN24" s="274">
        <v>-9.9270360000000001E-5</v>
      </c>
      <c r="AO24" s="274">
        <v>-2.746872E-6</v>
      </c>
      <c r="AP24" s="274">
        <v>-2.9918159999999999E-6</v>
      </c>
      <c r="AQ24" s="274">
        <v>4.4323199999999998E-7</v>
      </c>
      <c r="AR24" s="274">
        <v>5.2721279999999998E-6</v>
      </c>
      <c r="AS24" s="422"/>
      <c r="AT24" s="422"/>
      <c r="AU24" s="422"/>
      <c r="AV24" s="422"/>
      <c r="AW24" s="407"/>
    </row>
    <row r="25" spans="1:49" x14ac:dyDescent="0.25">
      <c r="A25" s="479">
        <f t="shared" si="2"/>
        <v>5.7737273875179973</v>
      </c>
      <c r="B25" s="479">
        <f t="shared" si="3"/>
        <v>5.3059011936660001</v>
      </c>
      <c r="C25" s="463" t="s">
        <v>1704</v>
      </c>
      <c r="D25" s="333">
        <v>574316</v>
      </c>
      <c r="E25" s="463" t="s">
        <v>1705</v>
      </c>
      <c r="F25" s="333">
        <v>597316</v>
      </c>
      <c r="G25" s="332" t="s">
        <v>407</v>
      </c>
      <c r="H25" s="333">
        <v>33800</v>
      </c>
      <c r="I25" s="332" t="s">
        <v>459</v>
      </c>
      <c r="J25" s="333">
        <v>33200</v>
      </c>
      <c r="K25" s="332" t="s">
        <v>559</v>
      </c>
      <c r="L25" s="334">
        <v>21000</v>
      </c>
      <c r="M25" s="333">
        <v>12400</v>
      </c>
      <c r="N25" s="333">
        <v>2800</v>
      </c>
      <c r="O25" s="333">
        <v>4900</v>
      </c>
      <c r="P25" s="465"/>
      <c r="Q25" s="452">
        <v>13</v>
      </c>
      <c r="R25" s="410" t="s">
        <v>1312</v>
      </c>
      <c r="S25" s="412"/>
      <c r="T25" s="412"/>
      <c r="U25" s="420">
        <v>-10</v>
      </c>
      <c r="V25" s="421">
        <v>-40</v>
      </c>
      <c r="W25" s="413">
        <v>30</v>
      </c>
      <c r="X25" s="413">
        <v>55</v>
      </c>
      <c r="Y25" s="274">
        <v>15.733087566434</v>
      </c>
      <c r="Z25" s="274">
        <v>0.493259808327</v>
      </c>
      <c r="AA25" s="274">
        <v>-8.5126279392000001E-2</v>
      </c>
      <c r="AB25" s="274">
        <v>5.5562059569999999E-3</v>
      </c>
      <c r="AC25" s="274">
        <v>-1.7205456800000001E-3</v>
      </c>
      <c r="AD25" s="274">
        <v>-9.0098491100000001E-4</v>
      </c>
      <c r="AE25" s="274">
        <v>2.5739270000000001E-5</v>
      </c>
      <c r="AF25" s="274">
        <v>-1.1839079000000001E-5</v>
      </c>
      <c r="AG25" s="274">
        <v>-2.3812417999999998E-5</v>
      </c>
      <c r="AH25" s="274">
        <v>1.2361000000000001E-7</v>
      </c>
      <c r="AI25" s="274">
        <v>2.214170911743</v>
      </c>
      <c r="AJ25" s="274">
        <v>4.8055391524999998E-2</v>
      </c>
      <c r="AK25" s="274">
        <v>8.6516254870000007E-3</v>
      </c>
      <c r="AL25" s="274">
        <v>5.6829820300000001E-4</v>
      </c>
      <c r="AM25" s="274">
        <v>-4.69394851E-4</v>
      </c>
      <c r="AN25" s="274">
        <v>2.03518935E-4</v>
      </c>
      <c r="AO25" s="274">
        <v>1.220783E-6</v>
      </c>
      <c r="AP25" s="274">
        <v>-5.6839779999999999E-6</v>
      </c>
      <c r="AQ25" s="274">
        <v>2.379934E-6</v>
      </c>
      <c r="AR25" s="274">
        <v>3.748524E-6</v>
      </c>
      <c r="AS25" s="422"/>
      <c r="AT25" s="422"/>
      <c r="AU25" s="422"/>
      <c r="AV25" s="425"/>
      <c r="AW25" s="407"/>
    </row>
    <row r="26" spans="1:49" x14ac:dyDescent="0.25">
      <c r="A26" s="479">
        <f t="shared" si="2"/>
        <v>7.091180025256004</v>
      </c>
      <c r="B26" s="479">
        <f t="shared" si="3"/>
        <v>6.9881947115039988</v>
      </c>
      <c r="C26" s="463" t="s">
        <v>1706</v>
      </c>
      <c r="D26" s="333">
        <v>590284</v>
      </c>
      <c r="E26" s="463" t="s">
        <v>1707</v>
      </c>
      <c r="F26" s="333">
        <v>613284</v>
      </c>
      <c r="G26" s="332" t="s">
        <v>571</v>
      </c>
      <c r="H26" s="333">
        <v>51800</v>
      </c>
      <c r="I26" s="332" t="s">
        <v>408</v>
      </c>
      <c r="J26" s="333">
        <v>33800</v>
      </c>
      <c r="K26" s="332" t="s">
        <v>559</v>
      </c>
      <c r="L26" s="334">
        <v>21000</v>
      </c>
      <c r="M26" s="333">
        <v>12400</v>
      </c>
      <c r="N26" s="333">
        <v>2800</v>
      </c>
      <c r="O26" s="333">
        <v>4900</v>
      </c>
      <c r="P26" s="465"/>
      <c r="Q26" s="452">
        <v>15</v>
      </c>
      <c r="R26" s="410" t="s">
        <v>1315</v>
      </c>
      <c r="S26" s="412"/>
      <c r="T26" s="412"/>
      <c r="U26" s="420">
        <v>-10</v>
      </c>
      <c r="V26" s="421">
        <v>-40</v>
      </c>
      <c r="W26" s="413">
        <v>30</v>
      </c>
      <c r="X26" s="413">
        <v>55</v>
      </c>
      <c r="Y26" s="274">
        <v>21.113891046353</v>
      </c>
      <c r="Z26" s="274">
        <v>0.72238867071799995</v>
      </c>
      <c r="AA26" s="274">
        <v>-0.17038229173800001</v>
      </c>
      <c r="AB26" s="274">
        <v>8.8547344279999995E-3</v>
      </c>
      <c r="AC26" s="274">
        <v>-5.56158066E-3</v>
      </c>
      <c r="AD26" s="274">
        <v>-6.2345145700000004E-4</v>
      </c>
      <c r="AE26" s="274">
        <v>3.8132522999999997E-5</v>
      </c>
      <c r="AF26" s="274">
        <v>-5.2276049E-5</v>
      </c>
      <c r="AG26" s="274">
        <v>-9.3396540000000006E-6</v>
      </c>
      <c r="AH26" s="274">
        <v>1.481818E-6</v>
      </c>
      <c r="AI26" s="274">
        <v>3.490817800002</v>
      </c>
      <c r="AJ26" s="274">
        <v>0.1048169</v>
      </c>
      <c r="AK26" s="274">
        <v>-8.7528031999999992E-3</v>
      </c>
      <c r="AL26" s="274">
        <v>1.7641555000000001E-3</v>
      </c>
      <c r="AM26" s="274">
        <v>-1.6888569E-3</v>
      </c>
      <c r="AN26" s="274">
        <v>5.6328655000000005E-4</v>
      </c>
      <c r="AO26" s="274">
        <v>1.1526638E-5</v>
      </c>
      <c r="AP26" s="274">
        <v>-1.9154328E-5</v>
      </c>
      <c r="AQ26" s="274">
        <v>1.3092518E-5</v>
      </c>
      <c r="AR26" s="274">
        <v>4.5613239999999997E-6</v>
      </c>
      <c r="AS26" s="214"/>
      <c r="AT26" s="214"/>
      <c r="AU26" s="214"/>
      <c r="AV26" s="425"/>
      <c r="AW26" s="407"/>
    </row>
    <row r="27" spans="1:49" x14ac:dyDescent="0.25">
      <c r="A27" s="479">
        <f t="shared" si="2"/>
        <v>8.3776528831600015</v>
      </c>
      <c r="B27" s="479">
        <f t="shared" si="3"/>
        <v>8.3229162500299996</v>
      </c>
      <c r="C27" s="463" t="s">
        <v>1708</v>
      </c>
      <c r="D27" s="333">
        <v>607159</v>
      </c>
      <c r="E27" s="463" t="s">
        <v>1709</v>
      </c>
      <c r="F27" s="333">
        <v>630159</v>
      </c>
      <c r="G27" s="332" t="s">
        <v>571</v>
      </c>
      <c r="H27" s="333">
        <v>51800</v>
      </c>
      <c r="I27" s="332" t="s">
        <v>408</v>
      </c>
      <c r="J27" s="333">
        <v>33800</v>
      </c>
      <c r="K27" s="332" t="s">
        <v>559</v>
      </c>
      <c r="L27" s="334">
        <v>21000</v>
      </c>
      <c r="M27" s="333">
        <v>12400</v>
      </c>
      <c r="N27" s="333">
        <v>2800</v>
      </c>
      <c r="O27" s="333">
        <v>4900</v>
      </c>
      <c r="P27" s="465"/>
      <c r="Q27" s="452">
        <v>18</v>
      </c>
      <c r="R27" s="410" t="s">
        <v>1318</v>
      </c>
      <c r="S27" s="412"/>
      <c r="T27" s="412"/>
      <c r="U27" s="420">
        <v>-10</v>
      </c>
      <c r="V27" s="421">
        <v>-40</v>
      </c>
      <c r="W27" s="413">
        <v>30</v>
      </c>
      <c r="X27" s="413">
        <v>55</v>
      </c>
      <c r="Y27" s="274">
        <v>25.555942032890002</v>
      </c>
      <c r="Z27" s="274">
        <v>0.89929387776000003</v>
      </c>
      <c r="AA27" s="274">
        <v>-0.250040045298</v>
      </c>
      <c r="AB27" s="274">
        <v>1.1934636667000001E-2</v>
      </c>
      <c r="AC27" s="274">
        <v>-8.3356630380000008E-3</v>
      </c>
      <c r="AD27" s="274">
        <v>3.38984492E-4</v>
      </c>
      <c r="AE27" s="274">
        <v>6.2670727000000003E-5</v>
      </c>
      <c r="AF27" s="274">
        <v>-7.4527440000000003E-5</v>
      </c>
      <c r="AG27" s="274">
        <v>1.2283382000000001E-5</v>
      </c>
      <c r="AH27" s="274">
        <v>-3.9569000000000002E-6</v>
      </c>
      <c r="AI27" s="274">
        <v>2.9155705056099999</v>
      </c>
      <c r="AJ27" s="274">
        <v>3.5549397904000003E-2</v>
      </c>
      <c r="AK27" s="274">
        <v>4.9009153974999997E-2</v>
      </c>
      <c r="AL27" s="274">
        <v>2.1184707799999999E-4</v>
      </c>
      <c r="AM27" s="274">
        <v>9.43120592E-4</v>
      </c>
      <c r="AN27" s="274">
        <v>-9.8310039899999991E-4</v>
      </c>
      <c r="AO27" s="274">
        <v>7.4918999999999997E-8</v>
      </c>
      <c r="AP27" s="274">
        <v>6.3591309999999996E-6</v>
      </c>
      <c r="AQ27" s="274">
        <v>-1.8023914E-5</v>
      </c>
      <c r="AR27" s="274">
        <v>2.0080236999999999E-5</v>
      </c>
      <c r="AS27" s="214"/>
      <c r="AT27" s="214"/>
      <c r="AU27" s="214"/>
      <c r="AV27" s="452"/>
      <c r="AW27" s="407"/>
    </row>
    <row r="28" spans="1:49" x14ac:dyDescent="0.25">
      <c r="A28" s="479">
        <f t="shared" si="2"/>
        <v>10.627324969119998</v>
      </c>
      <c r="B28" s="479">
        <f t="shared" si="3"/>
        <v>8.7649178716499989</v>
      </c>
      <c r="C28" s="463" t="s">
        <v>1710</v>
      </c>
      <c r="D28" s="333">
        <v>733246</v>
      </c>
      <c r="E28" s="463" t="s">
        <v>1711</v>
      </c>
      <c r="F28" s="333">
        <v>756246</v>
      </c>
      <c r="G28" s="332" t="s">
        <v>416</v>
      </c>
      <c r="H28" s="334">
        <v>62000</v>
      </c>
      <c r="I28" s="332" t="s">
        <v>408</v>
      </c>
      <c r="J28" s="333">
        <v>33800</v>
      </c>
      <c r="K28" s="332" t="s">
        <v>419</v>
      </c>
      <c r="L28" s="334">
        <v>25200</v>
      </c>
      <c r="M28" s="333">
        <v>12400</v>
      </c>
      <c r="N28" s="333">
        <v>2800</v>
      </c>
      <c r="O28" s="333">
        <v>4900</v>
      </c>
      <c r="P28" s="465"/>
      <c r="Q28" s="452">
        <v>25</v>
      </c>
      <c r="R28" s="410" t="s">
        <v>1471</v>
      </c>
      <c r="S28" s="481"/>
      <c r="T28" s="482"/>
      <c r="U28" s="420">
        <v>-10</v>
      </c>
      <c r="V28" s="421">
        <v>-40</v>
      </c>
      <c r="W28" s="484">
        <v>30</v>
      </c>
      <c r="X28" s="484">
        <v>55</v>
      </c>
      <c r="Y28" s="485">
        <v>31.131160841389999</v>
      </c>
      <c r="Z28" s="485">
        <v>1.0782561780290001</v>
      </c>
      <c r="AA28" s="485">
        <v>-0.24030507860799999</v>
      </c>
      <c r="AB28" s="485">
        <v>1.3862849494000001E-2</v>
      </c>
      <c r="AC28" s="485">
        <v>-7.6523181460000003E-3</v>
      </c>
      <c r="AD28" s="485">
        <v>-8.3928820700000003E-4</v>
      </c>
      <c r="AE28" s="485">
        <v>6.4870375999999996E-5</v>
      </c>
      <c r="AF28" s="485">
        <v>-7.3669906999999997E-5</v>
      </c>
      <c r="AG28" s="485">
        <v>-1.4123945E-5</v>
      </c>
      <c r="AH28" s="485">
        <v>1.2442450000000001E-6</v>
      </c>
      <c r="AI28" s="485">
        <v>3.5650783442249998</v>
      </c>
      <c r="AJ28" s="485">
        <v>4.2781826441000002E-2</v>
      </c>
      <c r="AK28" s="485">
        <v>4.8126169938999999E-2</v>
      </c>
      <c r="AL28" s="485">
        <v>3.029127E-6</v>
      </c>
      <c r="AM28" s="485">
        <v>1.35976007E-4</v>
      </c>
      <c r="AN28" s="485">
        <v>-1.69148221E-4</v>
      </c>
      <c r="AO28" s="485">
        <v>2.2979E-8</v>
      </c>
      <c r="AP28" s="485">
        <v>-5.4679999999999997E-8</v>
      </c>
      <c r="AQ28" s="485">
        <v>5.516827E-6</v>
      </c>
      <c r="AR28" s="485">
        <v>8.7408120000000006E-6</v>
      </c>
      <c r="AS28" s="486"/>
      <c r="AT28" s="486"/>
      <c r="AU28" s="486"/>
      <c r="AV28" s="214"/>
      <c r="AW28" s="407"/>
    </row>
    <row r="29" spans="1:49" x14ac:dyDescent="0.25">
      <c r="A29" s="479">
        <f t="shared" si="2"/>
        <v>14.008070159171989</v>
      </c>
      <c r="B29" s="479">
        <f t="shared" si="3"/>
        <v>11.765441553241999</v>
      </c>
      <c r="C29" s="463" t="s">
        <v>1712</v>
      </c>
      <c r="D29" s="333">
        <v>812008</v>
      </c>
      <c r="E29" s="463" t="s">
        <v>1713</v>
      </c>
      <c r="F29" s="333">
        <v>835008</v>
      </c>
      <c r="G29" s="332" t="s">
        <v>416</v>
      </c>
      <c r="H29" s="334">
        <v>62000</v>
      </c>
      <c r="I29" s="332" t="s">
        <v>417</v>
      </c>
      <c r="J29" s="333">
        <v>51800</v>
      </c>
      <c r="K29" s="332" t="s">
        <v>822</v>
      </c>
      <c r="L29" s="334">
        <v>29600</v>
      </c>
      <c r="M29" s="333">
        <v>12400</v>
      </c>
      <c r="N29" s="333">
        <v>2800</v>
      </c>
      <c r="O29" s="333">
        <v>4900</v>
      </c>
      <c r="P29" s="465"/>
      <c r="Q29" s="452">
        <v>34</v>
      </c>
      <c r="R29" s="410" t="s">
        <v>1475</v>
      </c>
      <c r="S29" s="412"/>
      <c r="T29" s="412"/>
      <c r="U29" s="420">
        <v>-10</v>
      </c>
      <c r="V29" s="421">
        <v>-40</v>
      </c>
      <c r="W29" s="249">
        <v>30</v>
      </c>
      <c r="X29" s="249">
        <v>55</v>
      </c>
      <c r="Y29" s="274">
        <v>40.214350410530997</v>
      </c>
      <c r="Z29" s="274">
        <v>1.378481545514</v>
      </c>
      <c r="AA29" s="274">
        <v>-0.27328839851499998</v>
      </c>
      <c r="AB29" s="274">
        <v>1.7536989677999999E-2</v>
      </c>
      <c r="AC29" s="274">
        <v>-8.9445770520000002E-3</v>
      </c>
      <c r="AD29" s="274">
        <v>-1.7975119749999999E-3</v>
      </c>
      <c r="AE29" s="274">
        <v>8.2338656000000005E-5</v>
      </c>
      <c r="AF29" s="274">
        <v>-9.2370047999999996E-5</v>
      </c>
      <c r="AG29" s="274">
        <v>-2.8848711000000001E-5</v>
      </c>
      <c r="AH29" s="274">
        <v>4.7755549999999999E-6</v>
      </c>
      <c r="AI29" s="274">
        <v>4.6394056457410002</v>
      </c>
      <c r="AJ29" s="274">
        <v>5.7994989476E-2</v>
      </c>
      <c r="AK29" s="274">
        <v>3.4970495593000001E-2</v>
      </c>
      <c r="AL29" s="274">
        <v>3.059673E-6</v>
      </c>
      <c r="AM29" s="274">
        <v>-1.08737323E-4</v>
      </c>
      <c r="AN29" s="274">
        <v>8.6983617399999998E-4</v>
      </c>
      <c r="AO29" s="274">
        <v>-5.6435289999999996E-6</v>
      </c>
      <c r="AP29" s="274">
        <v>-5.9936000000000001E-8</v>
      </c>
      <c r="AQ29" s="274">
        <v>1.5072169E-5</v>
      </c>
      <c r="AR29" s="274">
        <v>2.8994409999999998E-6</v>
      </c>
      <c r="AS29" s="214"/>
      <c r="AT29" s="214"/>
      <c r="AU29" s="214"/>
      <c r="AV29" s="214"/>
      <c r="AW29" s="407"/>
    </row>
    <row r="30" spans="1:49" x14ac:dyDescent="0.25">
      <c r="A30" s="479">
        <f t="shared" si="2"/>
        <v>17.443746303549982</v>
      </c>
      <c r="B30" s="479">
        <f t="shared" si="3"/>
        <v>14.746431968153997</v>
      </c>
      <c r="C30" s="590" t="s">
        <v>1714</v>
      </c>
      <c r="D30" s="333">
        <v>838339</v>
      </c>
      <c r="E30" s="590" t="s">
        <v>1715</v>
      </c>
      <c r="F30" s="333">
        <v>861339</v>
      </c>
      <c r="G30" s="332" t="s">
        <v>416</v>
      </c>
      <c r="H30" s="334">
        <v>62000</v>
      </c>
      <c r="I30" s="332" t="s">
        <v>417</v>
      </c>
      <c r="J30" s="333">
        <v>51800</v>
      </c>
      <c r="K30" s="332" t="s">
        <v>822</v>
      </c>
      <c r="L30" s="334">
        <v>29600</v>
      </c>
      <c r="M30" s="333">
        <v>12400</v>
      </c>
      <c r="N30" s="333">
        <v>2800</v>
      </c>
      <c r="O30" s="333">
        <v>4900</v>
      </c>
      <c r="P30" s="465"/>
      <c r="Q30" s="452">
        <v>41</v>
      </c>
      <c r="R30" s="410" t="s">
        <v>1478</v>
      </c>
      <c r="S30" s="412"/>
      <c r="T30" s="412"/>
      <c r="U30" s="420">
        <v>-10</v>
      </c>
      <c r="V30" s="421">
        <v>-40</v>
      </c>
      <c r="W30" s="249">
        <v>30</v>
      </c>
      <c r="X30" s="249">
        <v>55</v>
      </c>
      <c r="Y30" s="274">
        <v>52.298801869744999</v>
      </c>
      <c r="Z30" s="274">
        <v>1.8535354033810001</v>
      </c>
      <c r="AA30" s="274">
        <v>-0.40945305385699998</v>
      </c>
      <c r="AB30" s="274">
        <v>2.3993897771999999E-2</v>
      </c>
      <c r="AC30" s="274">
        <v>-1.4217938316E-2</v>
      </c>
      <c r="AD30" s="274">
        <v>-1.6416754449999999E-3</v>
      </c>
      <c r="AE30" s="274">
        <v>1.09312794E-4</v>
      </c>
      <c r="AF30" s="274">
        <v>-1.4359858899999999E-4</v>
      </c>
      <c r="AG30" s="274">
        <v>-2.4711297E-5</v>
      </c>
      <c r="AH30" s="274">
        <v>2.8111480000000001E-6</v>
      </c>
      <c r="AI30" s="274">
        <v>6.2148208409969996</v>
      </c>
      <c r="AJ30" s="274">
        <v>7.6332887552000003E-2</v>
      </c>
      <c r="AK30" s="274">
        <v>3.4794220911999997E-2</v>
      </c>
      <c r="AL30" s="274">
        <v>3.4575310000000002E-6</v>
      </c>
      <c r="AM30" s="274">
        <v>-1.97820645E-4</v>
      </c>
      <c r="AN30" s="274">
        <v>1.193500528E-3</v>
      </c>
      <c r="AO30" s="274">
        <v>2.1372000000000001E-8</v>
      </c>
      <c r="AP30" s="274">
        <v>-7.0535000000000003E-8</v>
      </c>
      <c r="AQ30" s="274">
        <v>1.4189158E-5</v>
      </c>
      <c r="AR30" s="274">
        <v>6.7005400000000005E-7</v>
      </c>
      <c r="AS30" s="214"/>
      <c r="AT30" s="214"/>
      <c r="AU30" s="214"/>
      <c r="AW30" s="407"/>
    </row>
    <row r="31" spans="1:49" ht="15" customHeight="1" x14ac:dyDescent="0.25">
      <c r="A31" s="1024" t="s">
        <v>1004</v>
      </c>
      <c r="B31" s="1024"/>
      <c r="C31" s="1024"/>
      <c r="D31" s="1024"/>
      <c r="E31" s="1024"/>
      <c r="F31" s="1024"/>
      <c r="G31" s="1024"/>
      <c r="H31" s="1024"/>
      <c r="I31" s="1024"/>
      <c r="J31" s="1024"/>
      <c r="K31" s="1024"/>
      <c r="L31" s="1024"/>
      <c r="M31" s="1024"/>
      <c r="N31" s="1024"/>
      <c r="O31" s="1024"/>
      <c r="P31" s="465"/>
      <c r="AW31" s="407"/>
    </row>
    <row r="32" spans="1:49" ht="14.25" customHeight="1" x14ac:dyDescent="0.25">
      <c r="A32" s="1027" t="s">
        <v>978</v>
      </c>
      <c r="B32" s="1027"/>
      <c r="C32" s="1027"/>
      <c r="D32" s="1027"/>
      <c r="E32" s="1027"/>
      <c r="F32" s="1027"/>
      <c r="G32" s="1027"/>
      <c r="H32" s="1027"/>
      <c r="I32" s="1027"/>
      <c r="J32" s="1027"/>
      <c r="K32" s="1027"/>
      <c r="L32" s="1027"/>
      <c r="M32" s="1027"/>
      <c r="N32" s="1027"/>
      <c r="O32" s="1027"/>
      <c r="P32" s="465"/>
      <c r="Q32" s="452"/>
      <c r="R32" s="487"/>
      <c r="S32" s="411"/>
      <c r="T32" s="411"/>
      <c r="U32" s="488"/>
      <c r="V32" s="488"/>
      <c r="W32" s="489"/>
      <c r="X32" s="489"/>
      <c r="Y32" s="478"/>
      <c r="Z32" s="478"/>
      <c r="AA32" s="478"/>
      <c r="AB32" s="478"/>
      <c r="AC32" s="478"/>
      <c r="AD32" s="478"/>
      <c r="AE32" s="478"/>
      <c r="AF32" s="478"/>
      <c r="AG32" s="478"/>
      <c r="AH32" s="478"/>
      <c r="AI32" s="478"/>
      <c r="AJ32" s="478"/>
      <c r="AK32" s="478"/>
      <c r="AL32" s="478"/>
      <c r="AM32" s="478"/>
      <c r="AN32" s="478"/>
      <c r="AO32" s="478"/>
      <c r="AP32" s="478"/>
      <c r="AQ32" s="478"/>
      <c r="AR32" s="478"/>
      <c r="AS32" s="349"/>
      <c r="AT32" s="349"/>
      <c r="AU32" s="349"/>
      <c r="AV32" s="349"/>
      <c r="AW32" s="407"/>
    </row>
    <row r="33" spans="1:49" x14ac:dyDescent="0.25">
      <c r="A33" s="394">
        <f t="shared" ref="A33:B43" si="4">A11*1.5</f>
        <v>0</v>
      </c>
      <c r="B33" s="394">
        <f t="shared" si="4"/>
        <v>0</v>
      </c>
      <c r="C33" s="463" t="s">
        <v>1716</v>
      </c>
      <c r="D33" s="333">
        <v>627089</v>
      </c>
      <c r="E33" s="463" t="s">
        <v>1717</v>
      </c>
      <c r="F33" s="333">
        <v>652089</v>
      </c>
      <c r="G33" s="332" t="s">
        <v>407</v>
      </c>
      <c r="H33" s="333">
        <v>33800</v>
      </c>
      <c r="I33" s="332" t="s">
        <v>417</v>
      </c>
      <c r="J33" s="333">
        <v>51800</v>
      </c>
      <c r="K33" s="332" t="s">
        <v>1005</v>
      </c>
      <c r="L33" s="332" t="s">
        <v>422</v>
      </c>
      <c r="M33" s="333">
        <v>12400</v>
      </c>
      <c r="N33" s="333">
        <v>2800</v>
      </c>
      <c r="O33" s="333">
        <v>4900</v>
      </c>
      <c r="P33" s="465"/>
      <c r="AW33" s="411"/>
    </row>
    <row r="34" spans="1:49" x14ac:dyDescent="0.25">
      <c r="A34" s="394">
        <f t="shared" si="4"/>
        <v>0</v>
      </c>
      <c r="B34" s="394">
        <f t="shared" si="4"/>
        <v>0</v>
      </c>
      <c r="C34" s="463" t="s">
        <v>1718</v>
      </c>
      <c r="D34" s="333">
        <v>681950</v>
      </c>
      <c r="E34" s="463" t="s">
        <v>1719</v>
      </c>
      <c r="F34" s="333">
        <v>706950</v>
      </c>
      <c r="G34" s="332" t="s">
        <v>416</v>
      </c>
      <c r="H34" s="334">
        <v>62000</v>
      </c>
      <c r="I34" s="332" t="s">
        <v>417</v>
      </c>
      <c r="J34" s="333">
        <v>51800</v>
      </c>
      <c r="K34" s="332" t="s">
        <v>1005</v>
      </c>
      <c r="L34" s="332" t="s">
        <v>422</v>
      </c>
      <c r="M34" s="333">
        <v>12400</v>
      </c>
      <c r="N34" s="333">
        <v>2800</v>
      </c>
      <c r="O34" s="333">
        <v>4900</v>
      </c>
      <c r="P34" s="465"/>
      <c r="AW34" s="411"/>
    </row>
    <row r="35" spans="1:49" x14ac:dyDescent="0.25">
      <c r="A35" s="394">
        <f t="shared" si="4"/>
        <v>0</v>
      </c>
      <c r="B35" s="394">
        <f t="shared" si="4"/>
        <v>0</v>
      </c>
      <c r="C35" s="463" t="s">
        <v>1720</v>
      </c>
      <c r="D35" s="333">
        <v>696539</v>
      </c>
      <c r="E35" s="463" t="s">
        <v>1721</v>
      </c>
      <c r="F35" s="333">
        <v>721539</v>
      </c>
      <c r="G35" s="332" t="s">
        <v>416</v>
      </c>
      <c r="H35" s="334">
        <v>62000</v>
      </c>
      <c r="I35" s="332" t="s">
        <v>417</v>
      </c>
      <c r="J35" s="333">
        <v>51800</v>
      </c>
      <c r="K35" s="332" t="s">
        <v>1005</v>
      </c>
      <c r="L35" s="332" t="s">
        <v>422</v>
      </c>
      <c r="M35" s="333">
        <v>12400</v>
      </c>
      <c r="N35" s="333">
        <v>2800</v>
      </c>
      <c r="O35" s="333">
        <v>4900</v>
      </c>
      <c r="P35" s="465"/>
      <c r="AW35" s="411"/>
    </row>
    <row r="36" spans="1:49" x14ac:dyDescent="0.25">
      <c r="A36" s="394">
        <f t="shared" si="4"/>
        <v>0</v>
      </c>
      <c r="B36" s="394">
        <f t="shared" si="4"/>
        <v>0</v>
      </c>
      <c r="C36" s="463" t="s">
        <v>1722</v>
      </c>
      <c r="D36" s="333">
        <v>706675</v>
      </c>
      <c r="E36" s="463" t="s">
        <v>1723</v>
      </c>
      <c r="F36" s="333">
        <v>731675</v>
      </c>
      <c r="G36" s="332" t="s">
        <v>416</v>
      </c>
      <c r="H36" s="334">
        <v>62000</v>
      </c>
      <c r="I36" s="332" t="s">
        <v>417</v>
      </c>
      <c r="J36" s="333">
        <v>51800</v>
      </c>
      <c r="K36" s="332" t="s">
        <v>1005</v>
      </c>
      <c r="L36" s="332" t="s">
        <v>422</v>
      </c>
      <c r="M36" s="333">
        <v>12400</v>
      </c>
      <c r="N36" s="333">
        <v>2800</v>
      </c>
      <c r="O36" s="333">
        <v>4900</v>
      </c>
      <c r="P36" s="465"/>
      <c r="AW36" s="407"/>
    </row>
    <row r="37" spans="1:49" x14ac:dyDescent="0.25">
      <c r="A37" s="394">
        <f t="shared" si="4"/>
        <v>0</v>
      </c>
      <c r="B37" s="394">
        <f t="shared" si="4"/>
        <v>0</v>
      </c>
      <c r="C37" s="463" t="s">
        <v>1724</v>
      </c>
      <c r="D37" s="333">
        <v>731588</v>
      </c>
      <c r="E37" s="463" t="s">
        <v>1725</v>
      </c>
      <c r="F37" s="333">
        <v>756588</v>
      </c>
      <c r="G37" s="332" t="s">
        <v>416</v>
      </c>
      <c r="H37" s="334">
        <v>62000</v>
      </c>
      <c r="I37" s="332" t="s">
        <v>820</v>
      </c>
      <c r="J37" s="334">
        <v>62000</v>
      </c>
      <c r="K37" s="332" t="s">
        <v>1005</v>
      </c>
      <c r="L37" s="332" t="s">
        <v>422</v>
      </c>
      <c r="M37" s="333">
        <v>12400</v>
      </c>
      <c r="N37" s="333">
        <v>2800</v>
      </c>
      <c r="O37" s="333">
        <v>4900</v>
      </c>
      <c r="P37" s="465"/>
      <c r="AW37" s="407"/>
    </row>
    <row r="38" spans="1:49" x14ac:dyDescent="0.25">
      <c r="A38" s="394">
        <f t="shared" si="4"/>
        <v>0</v>
      </c>
      <c r="B38" s="394">
        <f t="shared" si="4"/>
        <v>0</v>
      </c>
      <c r="C38" s="463" t="s">
        <v>1726</v>
      </c>
      <c r="D38" s="333">
        <v>756759</v>
      </c>
      <c r="E38" s="463" t="s">
        <v>1727</v>
      </c>
      <c r="F38" s="333">
        <v>781759</v>
      </c>
      <c r="G38" s="332" t="s">
        <v>416</v>
      </c>
      <c r="H38" s="334">
        <v>62000</v>
      </c>
      <c r="I38" s="332" t="s">
        <v>820</v>
      </c>
      <c r="J38" s="334">
        <v>62000</v>
      </c>
      <c r="K38" s="332" t="s">
        <v>1005</v>
      </c>
      <c r="L38" s="332" t="s">
        <v>422</v>
      </c>
      <c r="M38" s="333">
        <v>12400</v>
      </c>
      <c r="N38" s="333">
        <v>2800</v>
      </c>
      <c r="O38" s="333">
        <v>4900</v>
      </c>
      <c r="P38" s="465"/>
      <c r="AW38" s="407"/>
    </row>
    <row r="39" spans="1:49" x14ac:dyDescent="0.25">
      <c r="A39" s="394">
        <f t="shared" si="4"/>
        <v>0</v>
      </c>
      <c r="B39" s="394">
        <f t="shared" si="4"/>
        <v>0</v>
      </c>
      <c r="C39" s="463" t="s">
        <v>1728</v>
      </c>
      <c r="D39" s="333">
        <v>793589</v>
      </c>
      <c r="E39" s="463" t="s">
        <v>1729</v>
      </c>
      <c r="F39" s="333">
        <v>823589</v>
      </c>
      <c r="G39" s="332" t="s">
        <v>416</v>
      </c>
      <c r="H39" s="334">
        <v>62000</v>
      </c>
      <c r="I39" s="332" t="s">
        <v>820</v>
      </c>
      <c r="J39" s="334">
        <v>62000</v>
      </c>
      <c r="K39" s="332" t="s">
        <v>1005</v>
      </c>
      <c r="L39" s="332" t="s">
        <v>422</v>
      </c>
      <c r="M39" s="333">
        <v>12400</v>
      </c>
      <c r="N39" s="333">
        <v>2800</v>
      </c>
      <c r="O39" s="333">
        <v>4900</v>
      </c>
      <c r="P39" s="465"/>
      <c r="AW39" s="407"/>
    </row>
    <row r="40" spans="1:49" x14ac:dyDescent="0.25">
      <c r="A40" s="394">
        <f t="shared" si="4"/>
        <v>0</v>
      </c>
      <c r="B40" s="394">
        <f t="shared" si="4"/>
        <v>0</v>
      </c>
      <c r="C40" s="463" t="s">
        <v>1730</v>
      </c>
      <c r="D40" s="333">
        <v>967206</v>
      </c>
      <c r="E40" s="463" t="s">
        <v>1731</v>
      </c>
      <c r="F40" s="333">
        <v>997206</v>
      </c>
      <c r="G40" s="332" t="s">
        <v>830</v>
      </c>
      <c r="H40" s="334">
        <v>117100</v>
      </c>
      <c r="I40" s="332" t="s">
        <v>820</v>
      </c>
      <c r="J40" s="334">
        <v>62000</v>
      </c>
      <c r="K40" s="332" t="s">
        <v>1005</v>
      </c>
      <c r="L40" s="332" t="s">
        <v>422</v>
      </c>
      <c r="M40" s="333">
        <v>12400</v>
      </c>
      <c r="N40" s="333">
        <v>2800</v>
      </c>
      <c r="O40" s="333">
        <v>4900</v>
      </c>
      <c r="P40" s="465"/>
      <c r="AW40" s="407"/>
    </row>
    <row r="41" spans="1:49" ht="15.75" customHeight="1" x14ac:dyDescent="0.25">
      <c r="A41" s="394">
        <f t="shared" si="4"/>
        <v>0</v>
      </c>
      <c r="B41" s="394">
        <f t="shared" si="4"/>
        <v>0</v>
      </c>
      <c r="C41" s="463" t="s">
        <v>1732</v>
      </c>
      <c r="D41" s="333">
        <v>979791</v>
      </c>
      <c r="E41" s="463" t="s">
        <v>1733</v>
      </c>
      <c r="F41" s="333">
        <v>1009791</v>
      </c>
      <c r="G41" s="332" t="s">
        <v>830</v>
      </c>
      <c r="H41" s="334">
        <v>117100</v>
      </c>
      <c r="I41" s="332" t="s">
        <v>831</v>
      </c>
      <c r="J41" s="334">
        <v>66400</v>
      </c>
      <c r="K41" s="332" t="s">
        <v>1005</v>
      </c>
      <c r="L41" s="332" t="s">
        <v>422</v>
      </c>
      <c r="M41" s="333">
        <v>12400</v>
      </c>
      <c r="N41" s="333">
        <v>2800</v>
      </c>
      <c r="O41" s="333">
        <v>4900</v>
      </c>
      <c r="P41" s="465"/>
      <c r="AW41" s="407"/>
    </row>
    <row r="42" spans="1:49" x14ac:dyDescent="0.25">
      <c r="A42" s="394">
        <f t="shared" si="4"/>
        <v>0</v>
      </c>
      <c r="B42" s="394">
        <f t="shared" si="4"/>
        <v>0</v>
      </c>
      <c r="C42" s="463" t="s">
        <v>1734</v>
      </c>
      <c r="D42" s="333">
        <v>999113</v>
      </c>
      <c r="E42" s="463" t="s">
        <v>1735</v>
      </c>
      <c r="F42" s="333">
        <v>1029113</v>
      </c>
      <c r="G42" s="332" t="s">
        <v>830</v>
      </c>
      <c r="H42" s="334">
        <v>117100</v>
      </c>
      <c r="I42" s="332" t="s">
        <v>831</v>
      </c>
      <c r="J42" s="334">
        <v>66400</v>
      </c>
      <c r="K42" s="332" t="s">
        <v>1005</v>
      </c>
      <c r="L42" s="332" t="s">
        <v>422</v>
      </c>
      <c r="M42" s="333">
        <v>12400</v>
      </c>
      <c r="N42" s="333">
        <v>2800</v>
      </c>
      <c r="O42" s="333">
        <v>4900</v>
      </c>
      <c r="P42" s="465"/>
      <c r="AW42" s="407"/>
    </row>
    <row r="43" spans="1:49" ht="15.75" customHeight="1" x14ac:dyDescent="0.25">
      <c r="A43" s="394">
        <f t="shared" si="4"/>
        <v>0</v>
      </c>
      <c r="B43" s="394">
        <f t="shared" si="4"/>
        <v>0</v>
      </c>
      <c r="C43" s="463" t="s">
        <v>1736</v>
      </c>
      <c r="D43" s="333">
        <v>1119753</v>
      </c>
      <c r="E43" s="463" t="s">
        <v>1737</v>
      </c>
      <c r="F43" s="333">
        <v>1149753</v>
      </c>
      <c r="G43" s="332" t="s">
        <v>1738</v>
      </c>
      <c r="H43" s="334">
        <v>239200</v>
      </c>
      <c r="I43" s="332" t="s">
        <v>831</v>
      </c>
      <c r="J43" s="334">
        <v>66400</v>
      </c>
      <c r="K43" s="332" t="s">
        <v>1005</v>
      </c>
      <c r="L43" s="332" t="s">
        <v>422</v>
      </c>
      <c r="M43" s="333">
        <v>12400</v>
      </c>
      <c r="N43" s="333">
        <v>2800</v>
      </c>
      <c r="O43" s="333">
        <v>4900</v>
      </c>
      <c r="P43" s="465"/>
      <c r="Q43" s="452"/>
      <c r="R43" s="452"/>
      <c r="S43" s="452"/>
      <c r="T43" s="452"/>
      <c r="U43" s="452"/>
      <c r="V43" s="452"/>
      <c r="W43" s="452"/>
      <c r="X43" s="452"/>
      <c r="Y43" s="452"/>
      <c r="Z43" s="452"/>
      <c r="AA43" s="452"/>
      <c r="AB43" s="452"/>
      <c r="AC43" s="452"/>
      <c r="AD43" s="452"/>
      <c r="AE43" s="452"/>
      <c r="AF43" s="452"/>
      <c r="AG43" s="452"/>
      <c r="AH43" s="452"/>
      <c r="AI43" s="452"/>
      <c r="AJ43" s="452"/>
      <c r="AK43" s="452"/>
      <c r="AL43" s="452"/>
      <c r="AM43" s="452"/>
      <c r="AN43" s="452"/>
      <c r="AO43" s="452"/>
      <c r="AP43" s="452"/>
      <c r="AQ43" s="452"/>
      <c r="AR43" s="452"/>
      <c r="AS43" s="452"/>
      <c r="AT43" s="452"/>
      <c r="AU43" s="452"/>
      <c r="AV43" s="377"/>
      <c r="AW43" s="407"/>
    </row>
    <row r="44" spans="1:49" ht="14.25" customHeight="1" x14ac:dyDescent="0.25">
      <c r="A44" s="1000" t="s">
        <v>993</v>
      </c>
      <c r="B44" s="1000"/>
      <c r="C44" s="1000"/>
      <c r="D44" s="1000"/>
      <c r="E44" s="1000"/>
      <c r="F44" s="1000"/>
      <c r="G44" s="1000"/>
      <c r="H44" s="1000"/>
      <c r="I44" s="1000"/>
      <c r="J44" s="1000"/>
      <c r="K44" s="1000"/>
      <c r="L44" s="1000"/>
      <c r="M44" s="1000"/>
      <c r="N44" s="1000"/>
      <c r="O44" s="1000"/>
      <c r="P44" s="465"/>
    </row>
    <row r="45" spans="1:49" x14ac:dyDescent="0.25">
      <c r="A45" s="394">
        <f t="shared" ref="A45:B52" si="5">A23*1.5</f>
        <v>4.4658222499709961</v>
      </c>
      <c r="B45" s="394">
        <f t="shared" si="5"/>
        <v>4.7699032859999999</v>
      </c>
      <c r="C45" s="463" t="s">
        <v>1739</v>
      </c>
      <c r="D45" s="333">
        <v>812532</v>
      </c>
      <c r="E45" s="463" t="s">
        <v>1740</v>
      </c>
      <c r="F45" s="333">
        <v>837532</v>
      </c>
      <c r="G45" s="332" t="s">
        <v>571</v>
      </c>
      <c r="H45" s="333">
        <v>51800</v>
      </c>
      <c r="I45" s="332" t="s">
        <v>417</v>
      </c>
      <c r="J45" s="333">
        <v>51800</v>
      </c>
      <c r="K45" s="332" t="s">
        <v>1005</v>
      </c>
      <c r="L45" s="332" t="s">
        <v>422</v>
      </c>
      <c r="M45" s="333">
        <v>12400</v>
      </c>
      <c r="N45" s="333">
        <v>2800</v>
      </c>
      <c r="O45" s="333">
        <v>4900</v>
      </c>
      <c r="P45" s="465"/>
    </row>
    <row r="46" spans="1:49" x14ac:dyDescent="0.25">
      <c r="A46" s="394">
        <f t="shared" si="5"/>
        <v>5.5133425964070009</v>
      </c>
      <c r="B46" s="394">
        <f t="shared" si="5"/>
        <v>5.6108309280000004</v>
      </c>
      <c r="C46" s="463" t="s">
        <v>1741</v>
      </c>
      <c r="D46" s="333">
        <v>837796</v>
      </c>
      <c r="E46" s="463" t="s">
        <v>1742</v>
      </c>
      <c r="F46" s="333">
        <v>862796</v>
      </c>
      <c r="G46" s="332" t="s">
        <v>571</v>
      </c>
      <c r="H46" s="333">
        <v>51800</v>
      </c>
      <c r="I46" s="332" t="s">
        <v>417</v>
      </c>
      <c r="J46" s="333">
        <v>51800</v>
      </c>
      <c r="K46" s="332" t="s">
        <v>1005</v>
      </c>
      <c r="L46" s="332" t="s">
        <v>422</v>
      </c>
      <c r="M46" s="333">
        <v>12400</v>
      </c>
      <c r="N46" s="333">
        <v>2800</v>
      </c>
      <c r="O46" s="333">
        <v>4900</v>
      </c>
      <c r="P46" s="465"/>
    </row>
    <row r="47" spans="1:49" x14ac:dyDescent="0.25">
      <c r="A47" s="394">
        <f t="shared" si="5"/>
        <v>8.660591081276996</v>
      </c>
      <c r="B47" s="394">
        <f t="shared" si="5"/>
        <v>7.9588517904990006</v>
      </c>
      <c r="C47" s="463" t="s">
        <v>1743</v>
      </c>
      <c r="D47" s="333">
        <v>857424</v>
      </c>
      <c r="E47" s="463" t="s">
        <v>1744</v>
      </c>
      <c r="F47" s="333">
        <v>882424</v>
      </c>
      <c r="G47" s="332" t="s">
        <v>571</v>
      </c>
      <c r="H47" s="333">
        <v>51800</v>
      </c>
      <c r="I47" s="332" t="s">
        <v>417</v>
      </c>
      <c r="J47" s="333">
        <v>51800</v>
      </c>
      <c r="K47" s="332" t="s">
        <v>1005</v>
      </c>
      <c r="L47" s="332" t="s">
        <v>422</v>
      </c>
      <c r="M47" s="333">
        <v>12400</v>
      </c>
      <c r="N47" s="333">
        <v>2800</v>
      </c>
      <c r="O47" s="333">
        <v>4900</v>
      </c>
      <c r="P47" s="465"/>
    </row>
    <row r="48" spans="1:49" x14ac:dyDescent="0.25">
      <c r="A48" s="394">
        <f t="shared" si="5"/>
        <v>10.636770037884006</v>
      </c>
      <c r="B48" s="394">
        <f t="shared" si="5"/>
        <v>10.482292067255997</v>
      </c>
      <c r="C48" s="463" t="s">
        <v>1745</v>
      </c>
      <c r="D48" s="333">
        <v>916994</v>
      </c>
      <c r="E48" s="463" t="s">
        <v>1746</v>
      </c>
      <c r="F48" s="333">
        <v>941994</v>
      </c>
      <c r="G48" s="332" t="s">
        <v>416</v>
      </c>
      <c r="H48" s="334">
        <v>62000</v>
      </c>
      <c r="I48" s="332" t="s">
        <v>417</v>
      </c>
      <c r="J48" s="333">
        <v>51800</v>
      </c>
      <c r="K48" s="332" t="s">
        <v>1005</v>
      </c>
      <c r="L48" s="332" t="s">
        <v>422</v>
      </c>
      <c r="M48" s="333">
        <v>12400</v>
      </c>
      <c r="N48" s="333">
        <v>2800</v>
      </c>
      <c r="O48" s="333">
        <v>4900</v>
      </c>
      <c r="P48" s="465"/>
    </row>
    <row r="49" spans="1:16" x14ac:dyDescent="0.25">
      <c r="A49" s="394">
        <f t="shared" si="5"/>
        <v>12.566479324740001</v>
      </c>
      <c r="B49" s="394">
        <f t="shared" si="5"/>
        <v>12.484374375045</v>
      </c>
      <c r="C49" s="463" t="s">
        <v>1747</v>
      </c>
      <c r="D49" s="333">
        <v>945889</v>
      </c>
      <c r="E49" s="463" t="s">
        <v>1748</v>
      </c>
      <c r="F49" s="333">
        <v>970889</v>
      </c>
      <c r="G49" s="332" t="s">
        <v>416</v>
      </c>
      <c r="H49" s="334">
        <v>62000</v>
      </c>
      <c r="I49" s="332" t="s">
        <v>417</v>
      </c>
      <c r="J49" s="333">
        <v>51800</v>
      </c>
      <c r="K49" s="332" t="s">
        <v>1005</v>
      </c>
      <c r="L49" s="332" t="s">
        <v>422</v>
      </c>
      <c r="M49" s="333">
        <v>12400</v>
      </c>
      <c r="N49" s="333">
        <v>2800</v>
      </c>
      <c r="O49" s="333">
        <v>4900</v>
      </c>
      <c r="P49" s="465"/>
    </row>
    <row r="50" spans="1:16" x14ac:dyDescent="0.25">
      <c r="A50" s="394">
        <f t="shared" si="5"/>
        <v>15.940987453679998</v>
      </c>
      <c r="B50" s="394">
        <f t="shared" si="5"/>
        <v>13.147376807474998</v>
      </c>
      <c r="C50" s="463" t="s">
        <v>1749</v>
      </c>
      <c r="D50" s="333">
        <v>1093766</v>
      </c>
      <c r="E50" s="463" t="s">
        <v>1750</v>
      </c>
      <c r="F50" s="333">
        <v>1123766</v>
      </c>
      <c r="G50" s="332" t="s">
        <v>416</v>
      </c>
      <c r="H50" s="334">
        <v>62000</v>
      </c>
      <c r="I50" s="332" t="s">
        <v>820</v>
      </c>
      <c r="J50" s="334">
        <v>62000</v>
      </c>
      <c r="K50" s="332" t="s">
        <v>1005</v>
      </c>
      <c r="L50" s="332" t="s">
        <v>422</v>
      </c>
      <c r="M50" s="333">
        <v>12400</v>
      </c>
      <c r="N50" s="333">
        <v>2800</v>
      </c>
      <c r="O50" s="333">
        <v>4900</v>
      </c>
      <c r="P50" s="465"/>
    </row>
    <row r="51" spans="1:16" x14ac:dyDescent="0.25">
      <c r="A51" s="394">
        <f t="shared" si="5"/>
        <v>21.012105238757982</v>
      </c>
      <c r="B51" s="394">
        <f t="shared" si="5"/>
        <v>17.648162329862998</v>
      </c>
      <c r="C51" s="463" t="s">
        <v>1751</v>
      </c>
      <c r="D51" s="333">
        <v>1129862</v>
      </c>
      <c r="E51" s="463" t="s">
        <v>1752</v>
      </c>
      <c r="F51" s="333">
        <v>1159862</v>
      </c>
      <c r="G51" s="332" t="s">
        <v>416</v>
      </c>
      <c r="H51" s="334">
        <v>62000</v>
      </c>
      <c r="I51" s="332" t="s">
        <v>831</v>
      </c>
      <c r="J51" s="334">
        <v>66400</v>
      </c>
      <c r="K51" s="332" t="s">
        <v>1005</v>
      </c>
      <c r="L51" s="332" t="s">
        <v>422</v>
      </c>
      <c r="M51" s="333">
        <v>12400</v>
      </c>
      <c r="N51" s="333">
        <v>2800</v>
      </c>
      <c r="O51" s="333">
        <v>4900</v>
      </c>
      <c r="P51" s="465"/>
    </row>
    <row r="52" spans="1:16" x14ac:dyDescent="0.25">
      <c r="A52" s="394">
        <f t="shared" si="5"/>
        <v>26.165619455324972</v>
      </c>
      <c r="B52" s="394">
        <f t="shared" si="5"/>
        <v>22.119647952230995</v>
      </c>
      <c r="C52" s="590" t="s">
        <v>1753</v>
      </c>
      <c r="D52" s="333">
        <v>1199699</v>
      </c>
      <c r="E52" s="590" t="s">
        <v>1754</v>
      </c>
      <c r="F52" s="333">
        <v>1229699</v>
      </c>
      <c r="G52" s="332" t="s">
        <v>819</v>
      </c>
      <c r="H52" s="334">
        <v>66400</v>
      </c>
      <c r="I52" s="332" t="s">
        <v>831</v>
      </c>
      <c r="J52" s="334">
        <v>66400</v>
      </c>
      <c r="K52" s="332" t="s">
        <v>1005</v>
      </c>
      <c r="L52" s="332" t="s">
        <v>422</v>
      </c>
      <c r="M52" s="333">
        <v>12400</v>
      </c>
      <c r="N52" s="333">
        <v>2800</v>
      </c>
      <c r="O52" s="333">
        <v>4900</v>
      </c>
      <c r="P52" s="465"/>
    </row>
    <row r="53" spans="1:16" ht="15" customHeight="1" x14ac:dyDescent="0.25">
      <c r="A53" s="1024" t="s">
        <v>1030</v>
      </c>
      <c r="B53" s="1024"/>
      <c r="C53" s="1024"/>
      <c r="D53" s="1024"/>
      <c r="E53" s="1024"/>
      <c r="F53" s="1024"/>
      <c r="G53" s="1024"/>
      <c r="H53" s="1024"/>
      <c r="I53" s="1024"/>
      <c r="J53" s="1024"/>
      <c r="K53" s="1024"/>
      <c r="L53" s="1024"/>
      <c r="M53" s="1024"/>
      <c r="N53" s="1024"/>
      <c r="O53" s="1024"/>
      <c r="P53" s="465"/>
    </row>
    <row r="54" spans="1:16" ht="14.25" customHeight="1" x14ac:dyDescent="0.25">
      <c r="A54" s="1027" t="s">
        <v>978</v>
      </c>
      <c r="B54" s="1027"/>
      <c r="C54" s="1027"/>
      <c r="D54" s="1027"/>
      <c r="E54" s="1027"/>
      <c r="F54" s="1027"/>
      <c r="G54" s="1027"/>
      <c r="H54" s="1027"/>
      <c r="I54" s="1027"/>
      <c r="J54" s="1027"/>
      <c r="K54" s="1027"/>
      <c r="L54" s="1027"/>
      <c r="M54" s="1027"/>
      <c r="N54" s="1027"/>
      <c r="O54" s="1027"/>
      <c r="P54" s="465"/>
    </row>
    <row r="55" spans="1:16" x14ac:dyDescent="0.25">
      <c r="A55" s="394">
        <f t="shared" ref="A55:B65" si="6">A11*2</f>
        <v>0</v>
      </c>
      <c r="B55" s="394">
        <f t="shared" si="6"/>
        <v>0</v>
      </c>
      <c r="C55" s="463" t="s">
        <v>1755</v>
      </c>
      <c r="D55" s="591">
        <v>803772</v>
      </c>
      <c r="E55" s="463" t="s">
        <v>1756</v>
      </c>
      <c r="F55" s="333">
        <v>827772</v>
      </c>
      <c r="G55" s="332" t="s">
        <v>416</v>
      </c>
      <c r="H55" s="334">
        <v>62000</v>
      </c>
      <c r="I55" s="332" t="s">
        <v>417</v>
      </c>
      <c r="J55" s="333">
        <v>51800</v>
      </c>
      <c r="K55" s="332" t="s">
        <v>1005</v>
      </c>
      <c r="L55" s="332" t="s">
        <v>422</v>
      </c>
      <c r="M55" s="333">
        <v>12400</v>
      </c>
      <c r="N55" s="333">
        <v>2800</v>
      </c>
      <c r="O55" s="333">
        <v>4900</v>
      </c>
      <c r="P55" s="465"/>
    </row>
    <row r="56" spans="1:16" x14ac:dyDescent="0.25">
      <c r="A56" s="394">
        <f t="shared" si="6"/>
        <v>0</v>
      </c>
      <c r="B56" s="394">
        <f t="shared" si="6"/>
        <v>0</v>
      </c>
      <c r="C56" s="463" t="s">
        <v>1757</v>
      </c>
      <c r="D56" s="591">
        <v>820701</v>
      </c>
      <c r="E56" s="463" t="s">
        <v>1758</v>
      </c>
      <c r="F56" s="333">
        <v>844701</v>
      </c>
      <c r="G56" s="332" t="s">
        <v>416</v>
      </c>
      <c r="H56" s="334">
        <v>62000</v>
      </c>
      <c r="I56" s="332" t="s">
        <v>417</v>
      </c>
      <c r="J56" s="333">
        <v>51800</v>
      </c>
      <c r="K56" s="332" t="s">
        <v>1005</v>
      </c>
      <c r="L56" s="332" t="s">
        <v>422</v>
      </c>
      <c r="M56" s="333">
        <v>12400</v>
      </c>
      <c r="N56" s="333">
        <v>2800</v>
      </c>
      <c r="O56" s="333">
        <v>4900</v>
      </c>
      <c r="P56" s="465"/>
    </row>
    <row r="57" spans="1:16" x14ac:dyDescent="0.25">
      <c r="A57" s="394">
        <f t="shared" si="6"/>
        <v>0</v>
      </c>
      <c r="B57" s="394">
        <f t="shared" si="6"/>
        <v>0</v>
      </c>
      <c r="C57" s="463" t="s">
        <v>1759</v>
      </c>
      <c r="D57" s="591">
        <v>853182</v>
      </c>
      <c r="E57" s="463" t="s">
        <v>1760</v>
      </c>
      <c r="F57" s="333">
        <v>853182</v>
      </c>
      <c r="G57" s="332" t="s">
        <v>416</v>
      </c>
      <c r="H57" s="334">
        <v>62000</v>
      </c>
      <c r="I57" s="332" t="s">
        <v>417</v>
      </c>
      <c r="J57" s="333">
        <v>51800</v>
      </c>
      <c r="K57" s="332" t="s">
        <v>1005</v>
      </c>
      <c r="L57" s="332" t="s">
        <v>422</v>
      </c>
      <c r="M57" s="333">
        <v>12400</v>
      </c>
      <c r="N57" s="333">
        <v>2800</v>
      </c>
      <c r="O57" s="333">
        <v>4900</v>
      </c>
      <c r="P57" s="465"/>
    </row>
    <row r="58" spans="1:16" x14ac:dyDescent="0.25">
      <c r="A58" s="394">
        <f t="shared" si="6"/>
        <v>0</v>
      </c>
      <c r="B58" s="394">
        <f t="shared" si="6"/>
        <v>0</v>
      </c>
      <c r="C58" s="463" t="s">
        <v>1761</v>
      </c>
      <c r="D58" s="591">
        <v>870281</v>
      </c>
      <c r="E58" s="463" t="s">
        <v>1762</v>
      </c>
      <c r="F58" s="333">
        <v>870281</v>
      </c>
      <c r="G58" s="332" t="s">
        <v>416</v>
      </c>
      <c r="H58" s="334">
        <v>62000</v>
      </c>
      <c r="I58" s="332" t="s">
        <v>417</v>
      </c>
      <c r="J58" s="333">
        <v>51800</v>
      </c>
      <c r="K58" s="332" t="s">
        <v>1005</v>
      </c>
      <c r="L58" s="332" t="s">
        <v>422</v>
      </c>
      <c r="M58" s="333">
        <v>12400</v>
      </c>
      <c r="N58" s="333">
        <v>2800</v>
      </c>
      <c r="O58" s="333">
        <v>4900</v>
      </c>
      <c r="P58" s="465"/>
    </row>
    <row r="59" spans="1:16" x14ac:dyDescent="0.25">
      <c r="A59" s="394">
        <f t="shared" si="6"/>
        <v>0</v>
      </c>
      <c r="B59" s="394">
        <f t="shared" si="6"/>
        <v>0</v>
      </c>
      <c r="C59" s="463" t="s">
        <v>1763</v>
      </c>
      <c r="D59" s="591">
        <v>905146</v>
      </c>
      <c r="E59" s="463" t="s">
        <v>1764</v>
      </c>
      <c r="F59" s="333">
        <v>929146</v>
      </c>
      <c r="G59" s="332" t="s">
        <v>819</v>
      </c>
      <c r="H59" s="334">
        <v>66400</v>
      </c>
      <c r="I59" s="332" t="s">
        <v>820</v>
      </c>
      <c r="J59" s="334">
        <v>62000</v>
      </c>
      <c r="K59" s="332" t="s">
        <v>1005</v>
      </c>
      <c r="L59" s="332" t="s">
        <v>422</v>
      </c>
      <c r="M59" s="333">
        <v>12400</v>
      </c>
      <c r="N59" s="333">
        <v>2800</v>
      </c>
      <c r="O59" s="333">
        <v>4900</v>
      </c>
      <c r="P59" s="465"/>
    </row>
    <row r="60" spans="1:16" x14ac:dyDescent="0.25">
      <c r="A60" s="394">
        <f t="shared" si="6"/>
        <v>0</v>
      </c>
      <c r="B60" s="394">
        <f t="shared" si="6"/>
        <v>0</v>
      </c>
      <c r="C60" s="463" t="s">
        <v>1765</v>
      </c>
      <c r="D60" s="591">
        <v>938707</v>
      </c>
      <c r="E60" s="463" t="s">
        <v>1766</v>
      </c>
      <c r="F60" s="333">
        <v>962707</v>
      </c>
      <c r="G60" s="332" t="s">
        <v>830</v>
      </c>
      <c r="H60" s="334">
        <v>117100</v>
      </c>
      <c r="I60" s="332" t="s">
        <v>820</v>
      </c>
      <c r="J60" s="334">
        <v>62000</v>
      </c>
      <c r="K60" s="332" t="s">
        <v>1005</v>
      </c>
      <c r="L60" s="332" t="s">
        <v>422</v>
      </c>
      <c r="M60" s="333">
        <v>12400</v>
      </c>
      <c r="N60" s="333">
        <v>2800</v>
      </c>
      <c r="O60" s="333">
        <v>4900</v>
      </c>
      <c r="P60" s="465"/>
    </row>
    <row r="61" spans="1:16" x14ac:dyDescent="0.25">
      <c r="A61" s="394">
        <f t="shared" si="6"/>
        <v>0</v>
      </c>
      <c r="B61" s="394">
        <f t="shared" si="6"/>
        <v>0</v>
      </c>
      <c r="C61" s="463" t="s">
        <v>1767</v>
      </c>
      <c r="D61" s="591">
        <v>988486</v>
      </c>
      <c r="E61" s="463" t="s">
        <v>1768</v>
      </c>
      <c r="F61" s="333">
        <v>1012486</v>
      </c>
      <c r="G61" s="332" t="s">
        <v>830</v>
      </c>
      <c r="H61" s="334">
        <v>117100</v>
      </c>
      <c r="I61" s="332" t="s">
        <v>820</v>
      </c>
      <c r="J61" s="334">
        <v>62000</v>
      </c>
      <c r="K61" s="332" t="s">
        <v>1005</v>
      </c>
      <c r="L61" s="332" t="s">
        <v>422</v>
      </c>
      <c r="M61" s="333">
        <v>12400</v>
      </c>
      <c r="N61" s="333">
        <v>2800</v>
      </c>
      <c r="O61" s="333">
        <v>4900</v>
      </c>
      <c r="P61" s="465"/>
    </row>
    <row r="62" spans="1:16" x14ac:dyDescent="0.25">
      <c r="A62" s="394">
        <f t="shared" si="6"/>
        <v>0</v>
      </c>
      <c r="B62" s="394">
        <f t="shared" si="6"/>
        <v>0</v>
      </c>
      <c r="C62" s="463" t="s">
        <v>1769</v>
      </c>
      <c r="D62" s="591">
        <v>1179993</v>
      </c>
      <c r="E62" s="463" t="s">
        <v>1770</v>
      </c>
      <c r="F62" s="333">
        <v>1203993</v>
      </c>
      <c r="G62" s="332" t="s">
        <v>830</v>
      </c>
      <c r="H62" s="334">
        <v>117100</v>
      </c>
      <c r="I62" s="332" t="s">
        <v>820</v>
      </c>
      <c r="J62" s="334">
        <v>62000</v>
      </c>
      <c r="K62" s="332" t="s">
        <v>1005</v>
      </c>
      <c r="L62" s="332" t="s">
        <v>422</v>
      </c>
      <c r="M62" s="333">
        <v>12400</v>
      </c>
      <c r="N62" s="333">
        <v>2800</v>
      </c>
      <c r="O62" s="333">
        <v>4900</v>
      </c>
      <c r="P62" s="465"/>
    </row>
    <row r="63" spans="1:16" x14ac:dyDescent="0.25">
      <c r="A63" s="394">
        <f t="shared" si="6"/>
        <v>0</v>
      </c>
      <c r="B63" s="394">
        <f t="shared" si="6"/>
        <v>0</v>
      </c>
      <c r="C63" s="463" t="s">
        <v>1771</v>
      </c>
      <c r="D63" s="591">
        <v>1223540</v>
      </c>
      <c r="E63" s="463" t="s">
        <v>1772</v>
      </c>
      <c r="F63" s="333">
        <v>1247540</v>
      </c>
      <c r="G63" s="332" t="s">
        <v>869</v>
      </c>
      <c r="H63" s="334">
        <v>239200</v>
      </c>
      <c r="I63" s="332" t="s">
        <v>831</v>
      </c>
      <c r="J63" s="334">
        <v>66400</v>
      </c>
      <c r="K63" s="332" t="s">
        <v>1005</v>
      </c>
      <c r="L63" s="332" t="s">
        <v>422</v>
      </c>
      <c r="M63" s="333">
        <v>12400</v>
      </c>
      <c r="N63" s="333">
        <v>2800</v>
      </c>
      <c r="O63" s="333">
        <v>4900</v>
      </c>
      <c r="P63" s="465"/>
    </row>
    <row r="64" spans="1:16" x14ac:dyDescent="0.25">
      <c r="A64" s="394">
        <f t="shared" si="6"/>
        <v>0</v>
      </c>
      <c r="B64" s="394">
        <f t="shared" si="6"/>
        <v>0</v>
      </c>
      <c r="C64" s="463" t="s">
        <v>1773</v>
      </c>
      <c r="D64" s="591">
        <v>1247257</v>
      </c>
      <c r="E64" s="463" t="s">
        <v>1774</v>
      </c>
      <c r="F64" s="333">
        <v>1271257</v>
      </c>
      <c r="G64" s="332" t="s">
        <v>869</v>
      </c>
      <c r="H64" s="334">
        <v>239200</v>
      </c>
      <c r="I64" s="332" t="s">
        <v>831</v>
      </c>
      <c r="J64" s="334">
        <v>66400</v>
      </c>
      <c r="K64" s="332" t="s">
        <v>1005</v>
      </c>
      <c r="L64" s="332" t="s">
        <v>422</v>
      </c>
      <c r="M64" s="333">
        <v>12400</v>
      </c>
      <c r="N64" s="333">
        <v>2800</v>
      </c>
      <c r="O64" s="333">
        <v>4900</v>
      </c>
      <c r="P64" s="465"/>
    </row>
    <row r="65" spans="1:24" x14ac:dyDescent="0.25">
      <c r="A65" s="394">
        <f t="shared" si="6"/>
        <v>0</v>
      </c>
      <c r="B65" s="394">
        <f t="shared" si="6"/>
        <v>0</v>
      </c>
      <c r="C65" s="463" t="s">
        <v>1775</v>
      </c>
      <c r="D65" s="591">
        <v>1446961</v>
      </c>
      <c r="E65" s="463" t="s">
        <v>1776</v>
      </c>
      <c r="F65" s="333">
        <v>1470961</v>
      </c>
      <c r="G65" s="332" t="s">
        <v>1211</v>
      </c>
      <c r="H65" s="334">
        <v>269400</v>
      </c>
      <c r="I65" s="332" t="s">
        <v>831</v>
      </c>
      <c r="J65" s="334">
        <v>66400</v>
      </c>
      <c r="K65" s="332" t="s">
        <v>1005</v>
      </c>
      <c r="L65" s="332" t="s">
        <v>422</v>
      </c>
      <c r="M65" s="333">
        <v>12400</v>
      </c>
      <c r="N65" s="333">
        <v>2800</v>
      </c>
      <c r="O65" s="333">
        <v>4900</v>
      </c>
      <c r="P65" s="465"/>
    </row>
    <row r="66" spans="1:24" ht="14.25" customHeight="1" x14ac:dyDescent="0.25">
      <c r="A66" s="1000" t="s">
        <v>993</v>
      </c>
      <c r="B66" s="1000"/>
      <c r="C66" s="1000"/>
      <c r="D66" s="1000"/>
      <c r="E66" s="1000"/>
      <c r="F66" s="1000"/>
      <c r="G66" s="1000"/>
      <c r="H66" s="1000"/>
      <c r="I66" s="1000"/>
      <c r="J66" s="1000"/>
      <c r="K66" s="1000"/>
      <c r="L66" s="1000"/>
      <c r="M66" s="1000"/>
      <c r="N66" s="1000"/>
      <c r="O66" s="1000"/>
      <c r="P66" s="465"/>
    </row>
    <row r="67" spans="1:24" x14ac:dyDescent="0.25">
      <c r="A67" s="394">
        <f t="shared" ref="A67:B74" si="7">A23*2</f>
        <v>5.9544296666279948</v>
      </c>
      <c r="B67" s="394">
        <f t="shared" si="7"/>
        <v>6.3598710480000005</v>
      </c>
      <c r="C67" s="463" t="s">
        <v>1777</v>
      </c>
      <c r="D67" s="591">
        <v>1044456</v>
      </c>
      <c r="E67" s="463" t="s">
        <v>1778</v>
      </c>
      <c r="F67" s="333">
        <v>1068456</v>
      </c>
      <c r="G67" s="332" t="s">
        <v>571</v>
      </c>
      <c r="H67" s="333">
        <v>51800</v>
      </c>
      <c r="I67" s="332" t="s">
        <v>417</v>
      </c>
      <c r="J67" s="333">
        <v>51800</v>
      </c>
      <c r="K67" s="332" t="s">
        <v>1005</v>
      </c>
      <c r="L67" s="332" t="s">
        <v>422</v>
      </c>
      <c r="M67" s="333">
        <v>12400</v>
      </c>
      <c r="N67" s="333">
        <v>2800</v>
      </c>
      <c r="O67" s="333">
        <v>4900</v>
      </c>
      <c r="P67" s="465"/>
    </row>
    <row r="68" spans="1:24" x14ac:dyDescent="0.25">
      <c r="A68" s="394">
        <f t="shared" si="7"/>
        <v>7.3511234618760009</v>
      </c>
      <c r="B68" s="394">
        <f t="shared" si="7"/>
        <v>7.4811079039999999</v>
      </c>
      <c r="C68" s="463" t="s">
        <v>1779</v>
      </c>
      <c r="D68" s="591">
        <v>1078025</v>
      </c>
      <c r="E68" s="463" t="s">
        <v>1780</v>
      </c>
      <c r="F68" s="333">
        <v>1102025</v>
      </c>
      <c r="G68" s="332" t="s">
        <v>571</v>
      </c>
      <c r="H68" s="333">
        <v>51800</v>
      </c>
      <c r="I68" s="332" t="s">
        <v>417</v>
      </c>
      <c r="J68" s="333">
        <v>51800</v>
      </c>
      <c r="K68" s="332" t="s">
        <v>1005</v>
      </c>
      <c r="L68" s="332" t="s">
        <v>422</v>
      </c>
      <c r="M68" s="333">
        <v>12400</v>
      </c>
      <c r="N68" s="333">
        <v>2800</v>
      </c>
      <c r="O68" s="333">
        <v>4900</v>
      </c>
      <c r="P68" s="465"/>
    </row>
    <row r="69" spans="1:24" x14ac:dyDescent="0.25">
      <c r="A69" s="394">
        <f t="shared" si="7"/>
        <v>11.547454775035995</v>
      </c>
      <c r="B69" s="394">
        <f t="shared" si="7"/>
        <v>10.611802387332</v>
      </c>
      <c r="C69" s="463" t="s">
        <v>1781</v>
      </c>
      <c r="D69" s="591">
        <v>1120808</v>
      </c>
      <c r="E69" s="463" t="s">
        <v>1782</v>
      </c>
      <c r="F69" s="333">
        <v>1144808</v>
      </c>
      <c r="G69" s="332" t="s">
        <v>416</v>
      </c>
      <c r="H69" s="334">
        <v>62000</v>
      </c>
      <c r="I69" s="332" t="s">
        <v>417</v>
      </c>
      <c r="J69" s="333">
        <v>51800</v>
      </c>
      <c r="K69" s="332" t="s">
        <v>1005</v>
      </c>
      <c r="L69" s="332" t="s">
        <v>422</v>
      </c>
      <c r="M69" s="333">
        <v>12400</v>
      </c>
      <c r="N69" s="333">
        <v>2800</v>
      </c>
      <c r="O69" s="333">
        <v>4900</v>
      </c>
      <c r="P69" s="465"/>
    </row>
    <row r="70" spans="1:24" x14ac:dyDescent="0.25">
      <c r="A70" s="394">
        <f t="shared" si="7"/>
        <v>14.182360050512008</v>
      </c>
      <c r="B70" s="394">
        <f t="shared" si="7"/>
        <v>13.976389423007998</v>
      </c>
      <c r="C70" s="463" t="s">
        <v>1783</v>
      </c>
      <c r="D70" s="591">
        <v>1142151</v>
      </c>
      <c r="E70" s="463" t="s">
        <v>1784</v>
      </c>
      <c r="F70" s="333">
        <v>1166151</v>
      </c>
      <c r="G70" s="332" t="s">
        <v>416</v>
      </c>
      <c r="H70" s="334">
        <v>62000</v>
      </c>
      <c r="I70" s="332" t="s">
        <v>417</v>
      </c>
      <c r="J70" s="333">
        <v>51800</v>
      </c>
      <c r="K70" s="332" t="s">
        <v>1005</v>
      </c>
      <c r="L70" s="332" t="s">
        <v>422</v>
      </c>
      <c r="M70" s="333">
        <v>12400</v>
      </c>
      <c r="N70" s="333">
        <v>2800</v>
      </c>
      <c r="O70" s="333">
        <v>4900</v>
      </c>
      <c r="P70" s="465"/>
    </row>
    <row r="71" spans="1:24" x14ac:dyDescent="0.25">
      <c r="A71" s="394">
        <f t="shared" si="7"/>
        <v>16.755305766320003</v>
      </c>
      <c r="B71" s="394">
        <f t="shared" si="7"/>
        <v>16.645832500059999</v>
      </c>
      <c r="C71" s="463" t="s">
        <v>1785</v>
      </c>
      <c r="D71" s="591">
        <v>1175899</v>
      </c>
      <c r="E71" s="463" t="s">
        <v>1786</v>
      </c>
      <c r="F71" s="333">
        <v>1199899</v>
      </c>
      <c r="G71" s="332" t="s">
        <v>416</v>
      </c>
      <c r="H71" s="334">
        <v>62000</v>
      </c>
      <c r="I71" s="332" t="s">
        <v>417</v>
      </c>
      <c r="J71" s="333">
        <v>51800</v>
      </c>
      <c r="K71" s="332" t="s">
        <v>1005</v>
      </c>
      <c r="L71" s="332" t="s">
        <v>422</v>
      </c>
      <c r="M71" s="333">
        <v>12400</v>
      </c>
      <c r="N71" s="333">
        <v>2800</v>
      </c>
      <c r="O71" s="333">
        <v>4900</v>
      </c>
      <c r="P71" s="465"/>
    </row>
    <row r="72" spans="1:24" x14ac:dyDescent="0.25">
      <c r="A72" s="394">
        <f t="shared" si="7"/>
        <v>21.254649938239996</v>
      </c>
      <c r="B72" s="394">
        <f t="shared" si="7"/>
        <v>17.529835743299998</v>
      </c>
      <c r="C72" s="463" t="s">
        <v>1787</v>
      </c>
      <c r="D72" s="591">
        <v>1389584</v>
      </c>
      <c r="E72" s="463" t="s">
        <v>1788</v>
      </c>
      <c r="F72" s="333">
        <v>1413584</v>
      </c>
      <c r="G72" s="332" t="s">
        <v>819</v>
      </c>
      <c r="H72" s="334">
        <v>66400</v>
      </c>
      <c r="I72" s="332" t="s">
        <v>820</v>
      </c>
      <c r="J72" s="334">
        <v>62000</v>
      </c>
      <c r="K72" s="332" t="s">
        <v>1005</v>
      </c>
      <c r="L72" s="332" t="s">
        <v>422</v>
      </c>
      <c r="M72" s="333">
        <v>12400</v>
      </c>
      <c r="N72" s="333">
        <v>2800</v>
      </c>
      <c r="O72" s="333">
        <v>4900</v>
      </c>
      <c r="P72" s="465"/>
    </row>
    <row r="73" spans="1:24" x14ac:dyDescent="0.25">
      <c r="A73" s="394">
        <f t="shared" si="7"/>
        <v>28.016140318343979</v>
      </c>
      <c r="B73" s="394">
        <f t="shared" si="7"/>
        <v>23.530883106483998</v>
      </c>
      <c r="C73" s="463" t="s">
        <v>1789</v>
      </c>
      <c r="D73" s="591">
        <v>1462434</v>
      </c>
      <c r="E73" s="463" t="s">
        <v>1790</v>
      </c>
      <c r="F73" s="333">
        <v>1486434</v>
      </c>
      <c r="G73" s="332" t="s">
        <v>830</v>
      </c>
      <c r="H73" s="334">
        <v>117100</v>
      </c>
      <c r="I73" s="332" t="s">
        <v>831</v>
      </c>
      <c r="J73" s="334">
        <v>66400</v>
      </c>
      <c r="K73" s="332" t="s">
        <v>1005</v>
      </c>
      <c r="L73" s="332" t="s">
        <v>422</v>
      </c>
      <c r="M73" s="333">
        <v>12400</v>
      </c>
      <c r="N73" s="333">
        <v>2800</v>
      </c>
      <c r="O73" s="333">
        <v>4900</v>
      </c>
      <c r="P73" s="465"/>
    </row>
    <row r="74" spans="1:24" x14ac:dyDescent="0.25">
      <c r="A74" s="394">
        <f t="shared" si="7"/>
        <v>34.887492607099965</v>
      </c>
      <c r="B74" s="394">
        <f t="shared" si="7"/>
        <v>29.492863936307995</v>
      </c>
      <c r="C74" s="463" t="s">
        <v>1791</v>
      </c>
      <c r="D74" s="591">
        <v>1529814</v>
      </c>
      <c r="E74" s="463" t="s">
        <v>1792</v>
      </c>
      <c r="F74" s="333">
        <v>1553814</v>
      </c>
      <c r="G74" s="332" t="s">
        <v>869</v>
      </c>
      <c r="H74" s="334">
        <v>239200</v>
      </c>
      <c r="I74" s="332" t="s">
        <v>831</v>
      </c>
      <c r="J74" s="334">
        <v>66400</v>
      </c>
      <c r="K74" s="332" t="s">
        <v>1005</v>
      </c>
      <c r="L74" s="332" t="s">
        <v>422</v>
      </c>
      <c r="M74" s="333">
        <v>12400</v>
      </c>
      <c r="N74" s="333">
        <v>2800</v>
      </c>
      <c r="O74" s="333">
        <v>4900</v>
      </c>
      <c r="P74" s="465"/>
    </row>
    <row r="75" spans="1:24" x14ac:dyDescent="0.25">
      <c r="A75" s="471"/>
      <c r="B75" s="471"/>
      <c r="C75" s="471"/>
      <c r="D75" s="471"/>
      <c r="E75" s="471"/>
      <c r="F75" s="471"/>
      <c r="G75" s="349"/>
      <c r="H75" s="349"/>
      <c r="I75" s="349"/>
      <c r="J75" s="349"/>
      <c r="K75" s="349"/>
      <c r="L75" s="349"/>
      <c r="M75" s="349"/>
      <c r="N75" s="592"/>
      <c r="O75" s="430"/>
    </row>
    <row r="76" spans="1:24" ht="14.25" customHeight="1" x14ac:dyDescent="0.25">
      <c r="A76" s="188" t="s">
        <v>745</v>
      </c>
      <c r="B76" s="567"/>
      <c r="C76" s="568"/>
      <c r="D76" s="569"/>
      <c r="E76" s="568"/>
      <c r="F76" s="569"/>
      <c r="G76" s="570"/>
      <c r="H76" s="570"/>
      <c r="I76" s="570"/>
      <c r="J76" s="570"/>
      <c r="K76" s="570"/>
      <c r="L76" s="570"/>
      <c r="M76" s="570"/>
      <c r="N76" s="570"/>
      <c r="O76" s="569"/>
      <c r="P76" s="569"/>
      <c r="Q76" s="569"/>
      <c r="R76" s="569"/>
      <c r="S76" s="569"/>
      <c r="T76" s="569"/>
      <c r="U76" s="571"/>
      <c r="V76" s="568"/>
      <c r="W76" s="568"/>
      <c r="X76" s="568"/>
    </row>
    <row r="77" spans="1:24" ht="14.25" customHeight="1" x14ac:dyDescent="0.25">
      <c r="A77" s="959" t="s">
        <v>426</v>
      </c>
      <c r="B77" s="959"/>
      <c r="C77" s="959"/>
      <c r="D77" s="959"/>
      <c r="E77" s="959"/>
      <c r="F77" s="959"/>
      <c r="G77" s="959"/>
      <c r="H77" s="959"/>
      <c r="I77" s="959"/>
      <c r="J77" s="959"/>
      <c r="K77" s="959"/>
      <c r="L77" s="959"/>
      <c r="M77" s="959"/>
      <c r="N77" s="959"/>
      <c r="O77" s="959"/>
      <c r="P77" s="959"/>
      <c r="Q77" s="959"/>
      <c r="R77" s="959"/>
      <c r="S77" s="959"/>
      <c r="T77" s="959"/>
      <c r="U77" s="959"/>
      <c r="V77" s="959"/>
      <c r="W77" s="959"/>
      <c r="X77" s="959"/>
    </row>
    <row r="78" spans="1:24" ht="14.25" customHeight="1" x14ac:dyDescent="0.25">
      <c r="A78" s="593"/>
      <c r="B78" s="474"/>
      <c r="C78" s="474"/>
      <c r="D78" s="474"/>
      <c r="E78" s="474"/>
      <c r="F78" s="474"/>
      <c r="G78" s="474"/>
      <c r="H78" s="474"/>
      <c r="I78" s="474"/>
      <c r="J78" s="474"/>
      <c r="K78" s="474"/>
      <c r="L78" s="474"/>
      <c r="M78" s="474"/>
      <c r="N78" s="474"/>
      <c r="O78" s="474"/>
      <c r="P78" s="474"/>
      <c r="Q78" s="474"/>
      <c r="R78" s="474"/>
      <c r="S78" s="474"/>
      <c r="T78" s="474"/>
      <c r="U78" s="474"/>
      <c r="V78" s="474"/>
      <c r="W78" s="474"/>
      <c r="X78" s="474"/>
    </row>
    <row r="79" spans="1:24" ht="15" customHeight="1" x14ac:dyDescent="0.25">
      <c r="A79" s="1004" t="s">
        <v>427</v>
      </c>
      <c r="B79" s="1004"/>
      <c r="C79" s="1004"/>
      <c r="D79" s="1004"/>
      <c r="E79" s="1004"/>
      <c r="F79" s="1004"/>
      <c r="G79" s="1004"/>
      <c r="H79" s="1004"/>
      <c r="I79" s="1004"/>
      <c r="J79" s="1004"/>
      <c r="K79" s="1004"/>
      <c r="L79" s="1004"/>
      <c r="M79" s="1004"/>
      <c r="N79" s="1004"/>
      <c r="O79" s="1004"/>
      <c r="P79" s="1004"/>
      <c r="Q79" s="22"/>
      <c r="R79" s="22"/>
      <c r="S79" s="22"/>
      <c r="T79" s="22"/>
      <c r="U79" s="22"/>
      <c r="V79" s="22"/>
      <c r="W79" s="22"/>
      <c r="X79" s="22"/>
    </row>
    <row r="80" spans="1:24" ht="15" customHeight="1" x14ac:dyDescent="0.25">
      <c r="A80" s="1012" t="s">
        <v>1793</v>
      </c>
      <c r="B80" s="1012"/>
      <c r="C80" s="1012"/>
      <c r="D80" s="1012"/>
      <c r="E80" s="1012"/>
      <c r="F80" s="1012"/>
      <c r="G80" s="1012"/>
      <c r="H80" s="1012"/>
      <c r="I80" s="1012"/>
      <c r="J80" s="1012"/>
      <c r="K80" s="1012"/>
      <c r="L80" s="1012"/>
      <c r="M80" s="1012"/>
      <c r="N80" s="1012"/>
      <c r="O80" s="1012"/>
      <c r="P80" s="1012"/>
      <c r="Q80" s="22"/>
      <c r="R80" s="22"/>
      <c r="S80" s="22"/>
      <c r="T80" s="22"/>
      <c r="U80" s="22"/>
      <c r="V80" s="22"/>
      <c r="W80" s="22"/>
      <c r="X80" s="22"/>
    </row>
    <row r="81" spans="1:24" ht="15" customHeight="1" x14ac:dyDescent="0.25">
      <c r="A81" s="1012" t="s">
        <v>1794</v>
      </c>
      <c r="B81" s="1012"/>
      <c r="C81" s="1012"/>
      <c r="D81" s="1012"/>
      <c r="E81" s="1012"/>
      <c r="F81" s="1012"/>
      <c r="G81" s="1012"/>
      <c r="H81" s="1012"/>
      <c r="I81" s="1012"/>
      <c r="J81" s="1012"/>
      <c r="K81" s="1012"/>
      <c r="L81" s="1012"/>
      <c r="M81" s="1012"/>
      <c r="N81" s="1012"/>
      <c r="O81" s="1012"/>
      <c r="P81" s="1012"/>
      <c r="Q81" s="22"/>
      <c r="R81" s="22"/>
      <c r="S81" s="22"/>
      <c r="T81" s="22"/>
      <c r="U81" s="22"/>
      <c r="V81" s="22"/>
      <c r="W81" s="22"/>
      <c r="X81" s="22"/>
    </row>
    <row r="82" spans="1:24" ht="15" customHeight="1" x14ac:dyDescent="0.25">
      <c r="A82" s="1012" t="s">
        <v>1056</v>
      </c>
      <c r="B82" s="1012"/>
      <c r="C82" s="1012"/>
      <c r="D82" s="1012"/>
      <c r="E82" s="1012"/>
      <c r="F82" s="1012"/>
      <c r="G82" s="1012"/>
      <c r="H82" s="1012"/>
      <c r="I82" s="1012"/>
      <c r="J82" s="1012"/>
      <c r="K82" s="1012"/>
      <c r="L82" s="1012"/>
      <c r="M82" s="1012"/>
      <c r="N82" s="1012"/>
      <c r="O82" s="1012"/>
      <c r="P82" s="1012"/>
      <c r="Q82" s="22"/>
      <c r="R82" s="22"/>
      <c r="S82" s="22"/>
      <c r="T82" s="22"/>
      <c r="U82" s="22"/>
      <c r="V82" s="22"/>
      <c r="W82" s="22"/>
      <c r="X82" s="22"/>
    </row>
    <row r="83" spans="1:24" ht="15" customHeight="1" x14ac:dyDescent="0.25">
      <c r="A83" s="1012" t="s">
        <v>1244</v>
      </c>
      <c r="B83" s="1012"/>
      <c r="C83" s="1012"/>
      <c r="D83" s="1012"/>
      <c r="E83" s="1012"/>
      <c r="F83" s="1012"/>
      <c r="G83" s="1012"/>
      <c r="H83" s="1012"/>
      <c r="I83" s="1012"/>
      <c r="J83" s="1012"/>
      <c r="K83" s="1012"/>
      <c r="L83" s="1012"/>
      <c r="M83" s="1012"/>
      <c r="N83" s="1012"/>
      <c r="O83" s="1012"/>
      <c r="P83" s="1012"/>
      <c r="Q83" s="22"/>
      <c r="R83" s="22"/>
      <c r="S83" s="22"/>
      <c r="T83" s="22"/>
      <c r="U83" s="22"/>
      <c r="V83" s="22"/>
      <c r="W83" s="22"/>
      <c r="X83" s="22"/>
    </row>
    <row r="84" spans="1:24" ht="15" customHeight="1" x14ac:dyDescent="0.25">
      <c r="A84" s="1012" t="s">
        <v>432</v>
      </c>
      <c r="B84" s="1012"/>
      <c r="C84" s="1012"/>
      <c r="D84" s="1012"/>
      <c r="E84" s="1012"/>
      <c r="F84" s="1012"/>
      <c r="G84" s="1012"/>
      <c r="H84" s="1012"/>
      <c r="I84" s="1012"/>
      <c r="J84" s="1012"/>
      <c r="K84" s="1012"/>
      <c r="L84" s="1012"/>
      <c r="M84" s="1012"/>
      <c r="N84" s="1012"/>
      <c r="O84" s="1012"/>
      <c r="P84" s="1012"/>
      <c r="Q84" s="22"/>
      <c r="R84" s="22"/>
      <c r="S84" s="22"/>
      <c r="T84" s="22"/>
      <c r="U84" s="22"/>
      <c r="V84" s="22"/>
      <c r="W84" s="22"/>
      <c r="X84" s="22"/>
    </row>
    <row r="85" spans="1:24" ht="31.5" customHeight="1" x14ac:dyDescent="0.25">
      <c r="A85" s="1012" t="s">
        <v>1058</v>
      </c>
      <c r="B85" s="1012"/>
      <c r="C85" s="1012"/>
      <c r="D85" s="1012"/>
      <c r="E85" s="1012"/>
      <c r="F85" s="1012"/>
      <c r="G85" s="1012"/>
      <c r="H85" s="1012"/>
      <c r="I85" s="1012"/>
      <c r="J85" s="1012"/>
      <c r="K85" s="1012"/>
      <c r="L85" s="1012"/>
      <c r="M85" s="1012"/>
      <c r="N85" s="1012"/>
      <c r="O85" s="1012"/>
      <c r="P85" s="1012"/>
      <c r="Q85" s="22"/>
      <c r="R85" s="22"/>
      <c r="S85" s="22"/>
      <c r="T85" s="22"/>
      <c r="U85" s="22"/>
      <c r="V85" s="22"/>
      <c r="W85" s="22"/>
      <c r="X85" s="22"/>
    </row>
    <row r="86" spans="1:24" ht="15" customHeight="1" x14ac:dyDescent="0.25">
      <c r="A86" s="1012" t="s">
        <v>1059</v>
      </c>
      <c r="B86" s="1012"/>
      <c r="C86" s="1012"/>
      <c r="D86" s="1012"/>
      <c r="E86" s="1012"/>
      <c r="F86" s="1012"/>
      <c r="G86" s="1012"/>
      <c r="H86" s="1012"/>
      <c r="I86" s="1012"/>
      <c r="J86" s="1012"/>
      <c r="K86" s="1012"/>
      <c r="L86" s="1012"/>
      <c r="M86" s="1012"/>
      <c r="N86" s="1012"/>
      <c r="O86" s="1012"/>
      <c r="P86" s="1012"/>
      <c r="Q86" s="22"/>
      <c r="R86" s="22"/>
      <c r="S86" s="22"/>
      <c r="T86" s="22"/>
      <c r="U86" s="22"/>
      <c r="V86" s="22"/>
      <c r="W86" s="22"/>
      <c r="X86" s="22"/>
    </row>
    <row r="87" spans="1:24" ht="15" customHeight="1" x14ac:dyDescent="0.25">
      <c r="A87" s="1012" t="s">
        <v>1414</v>
      </c>
      <c r="B87" s="1012"/>
      <c r="C87" s="1012"/>
      <c r="D87" s="1012"/>
      <c r="E87" s="1012"/>
      <c r="F87" s="1012"/>
      <c r="G87" s="1012"/>
      <c r="H87" s="1012"/>
      <c r="I87" s="1012"/>
      <c r="J87" s="1012"/>
      <c r="K87" s="1012"/>
      <c r="L87" s="1012"/>
      <c r="M87" s="1012"/>
      <c r="N87" s="1012"/>
      <c r="O87" s="1012"/>
      <c r="P87" s="1012"/>
      <c r="Q87" s="22"/>
      <c r="R87" s="22"/>
      <c r="S87" s="22"/>
      <c r="T87" s="22"/>
      <c r="U87" s="22"/>
      <c r="V87" s="22"/>
      <c r="W87" s="22"/>
      <c r="X87" s="22"/>
    </row>
    <row r="88" spans="1:24" ht="15" customHeight="1" x14ac:dyDescent="0.25">
      <c r="A88" s="962" t="s">
        <v>754</v>
      </c>
      <c r="B88" s="962"/>
      <c r="C88" s="962"/>
      <c r="D88" s="962"/>
      <c r="E88" s="962"/>
      <c r="F88" s="962"/>
      <c r="G88" s="962"/>
      <c r="H88" s="962"/>
      <c r="I88" s="962"/>
      <c r="J88" s="962"/>
      <c r="K88" s="962"/>
      <c r="L88" s="962"/>
      <c r="M88" s="962"/>
      <c r="N88" s="962"/>
      <c r="O88" s="962"/>
      <c r="P88" s="962"/>
      <c r="Q88" s="962"/>
      <c r="R88" s="22"/>
      <c r="S88" s="22"/>
      <c r="T88" s="22"/>
      <c r="U88" s="22"/>
      <c r="V88" s="22"/>
      <c r="W88" s="22"/>
      <c r="X88" s="22"/>
    </row>
    <row r="89" spans="1:24" ht="15" customHeight="1" x14ac:dyDescent="0.25">
      <c r="A89" s="1008" t="s">
        <v>1061</v>
      </c>
      <c r="B89" s="1008"/>
      <c r="C89" s="1008"/>
      <c r="D89" s="1008"/>
      <c r="E89" s="1008"/>
      <c r="F89" s="1008"/>
      <c r="G89" s="1008"/>
      <c r="H89" s="1008"/>
      <c r="I89" s="1008"/>
      <c r="J89" s="1008"/>
      <c r="K89" s="1008"/>
      <c r="L89" s="1008"/>
      <c r="M89" s="1008"/>
      <c r="N89" s="1008"/>
      <c r="O89" s="1008"/>
      <c r="P89" s="1008"/>
      <c r="Q89" s="22"/>
      <c r="R89" s="22"/>
      <c r="S89" s="22"/>
      <c r="T89" s="22"/>
      <c r="U89" s="22"/>
      <c r="V89" s="22"/>
      <c r="W89" s="22"/>
      <c r="X89" s="22"/>
    </row>
    <row r="90" spans="1:24" s="452" customFormat="1" x14ac:dyDescent="0.25">
      <c r="A90" s="451" t="s">
        <v>755</v>
      </c>
      <c r="B90" s="445"/>
      <c r="C90" s="445"/>
      <c r="D90" s="446"/>
      <c r="E90" s="447"/>
      <c r="F90" s="445"/>
      <c r="G90" s="445"/>
      <c r="H90" s="445"/>
      <c r="I90" s="446"/>
      <c r="J90" s="446"/>
      <c r="K90" s="446"/>
      <c r="L90" s="446"/>
      <c r="M90" s="446"/>
      <c r="N90" s="446"/>
      <c r="O90" s="445"/>
      <c r="P90" s="446"/>
      <c r="Q90" s="475"/>
      <c r="R90" s="475"/>
      <c r="S90" s="475"/>
      <c r="T90" s="475"/>
      <c r="U90" s="475"/>
      <c r="V90" s="475"/>
      <c r="W90" s="475"/>
      <c r="X90" s="475"/>
    </row>
    <row r="91" spans="1:24" s="452" customFormat="1" x14ac:dyDescent="0.25">
      <c r="A91" s="447" t="s">
        <v>1248</v>
      </c>
      <c r="B91" s="445"/>
      <c r="C91" s="445"/>
      <c r="D91" s="446"/>
      <c r="E91" s="447"/>
      <c r="F91" s="445"/>
      <c r="G91" s="445"/>
      <c r="H91" s="445"/>
      <c r="I91" s="446"/>
      <c r="J91" s="446"/>
      <c r="K91" s="446"/>
      <c r="L91" s="446"/>
      <c r="M91" s="446"/>
      <c r="N91" s="446"/>
      <c r="O91" s="445"/>
      <c r="P91" s="446"/>
      <c r="Q91" s="475"/>
      <c r="R91" s="475"/>
      <c r="S91" s="475"/>
      <c r="T91" s="475"/>
      <c r="U91" s="475"/>
      <c r="V91" s="475"/>
      <c r="W91" s="475"/>
      <c r="X91" s="475"/>
    </row>
    <row r="92" spans="1:24" s="452" customFormat="1" x14ac:dyDescent="0.25">
      <c r="A92" s="447" t="s">
        <v>1677</v>
      </c>
      <c r="B92" s="445"/>
      <c r="C92" s="445"/>
      <c r="D92" s="446"/>
      <c r="E92" s="447"/>
      <c r="F92" s="445"/>
      <c r="G92" s="445"/>
      <c r="H92" s="445"/>
      <c r="I92" s="446"/>
      <c r="J92" s="446"/>
      <c r="K92" s="446"/>
      <c r="L92" s="446"/>
      <c r="M92" s="446"/>
      <c r="N92" s="446"/>
      <c r="O92" s="445"/>
      <c r="P92" s="446"/>
      <c r="Q92" s="475"/>
      <c r="R92" s="475"/>
      <c r="S92" s="475"/>
      <c r="T92" s="475"/>
      <c r="U92" s="475"/>
      <c r="V92" s="475"/>
      <c r="W92" s="475"/>
      <c r="X92" s="475"/>
    </row>
    <row r="93" spans="1:24" s="452" customFormat="1" x14ac:dyDescent="0.25">
      <c r="A93" s="447" t="s">
        <v>1416</v>
      </c>
      <c r="B93" s="445"/>
      <c r="C93" s="445"/>
      <c r="D93" s="446"/>
      <c r="E93" s="447"/>
      <c r="F93" s="445"/>
      <c r="G93" s="445"/>
      <c r="H93" s="445"/>
      <c r="I93" s="446"/>
      <c r="J93" s="446"/>
      <c r="K93" s="446"/>
      <c r="L93" s="446"/>
      <c r="M93" s="446"/>
      <c r="N93" s="446"/>
      <c r="O93" s="445"/>
      <c r="P93" s="446"/>
      <c r="Q93" s="475"/>
      <c r="R93" s="475"/>
      <c r="S93" s="475"/>
      <c r="T93" s="475"/>
      <c r="U93" s="475"/>
      <c r="V93" s="475"/>
      <c r="W93" s="475"/>
      <c r="X93" s="475"/>
    </row>
    <row r="94" spans="1:24" s="452" customFormat="1" x14ac:dyDescent="0.25">
      <c r="A94" s="447" t="s">
        <v>445</v>
      </c>
      <c r="B94" s="447"/>
      <c r="C94" s="447"/>
      <c r="D94" s="447"/>
      <c r="E94" s="447"/>
      <c r="F94" s="447"/>
      <c r="G94" s="447"/>
      <c r="H94" s="447"/>
      <c r="I94" s="447"/>
      <c r="J94" s="447"/>
      <c r="K94" s="447"/>
      <c r="L94" s="447"/>
      <c r="M94" s="447"/>
      <c r="N94" s="447"/>
      <c r="O94" s="447"/>
      <c r="P94" s="447"/>
      <c r="Q94" s="475"/>
      <c r="R94" s="475"/>
      <c r="S94" s="475"/>
      <c r="T94" s="475"/>
      <c r="U94" s="475"/>
      <c r="V94" s="475"/>
      <c r="W94" s="475"/>
      <c r="X94" s="475"/>
    </row>
    <row r="95" spans="1:24" s="452" customFormat="1" x14ac:dyDescent="0.25">
      <c r="A95" s="447" t="s">
        <v>446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47"/>
      <c r="N95" s="447"/>
      <c r="O95" s="447"/>
      <c r="P95" s="447"/>
      <c r="Q95" s="475"/>
      <c r="R95" s="475"/>
      <c r="S95" s="475"/>
      <c r="T95" s="475"/>
      <c r="U95" s="475"/>
      <c r="V95" s="475"/>
      <c r="W95" s="475"/>
      <c r="X95" s="475"/>
    </row>
    <row r="96" spans="1:24" x14ac:dyDescent="0.25">
      <c r="A96" s="451" t="s">
        <v>760</v>
      </c>
      <c r="B96" s="447"/>
      <c r="C96" s="475"/>
      <c r="D96" s="475"/>
      <c r="E96" s="475"/>
      <c r="F96" s="475"/>
      <c r="G96" s="475"/>
      <c r="H96" s="475"/>
      <c r="I96" s="475"/>
      <c r="J96" s="475"/>
      <c r="K96" s="475"/>
      <c r="L96" s="475"/>
      <c r="M96" s="475"/>
      <c r="N96" s="475"/>
      <c r="O96" s="475"/>
      <c r="P96" s="475"/>
      <c r="Q96" s="22"/>
      <c r="R96" s="22"/>
      <c r="S96" s="22"/>
      <c r="T96" s="22"/>
      <c r="U96" s="22"/>
      <c r="V96" s="22"/>
      <c r="W96" s="22"/>
      <c r="X96" s="22"/>
    </row>
    <row r="97" spans="1:24" x14ac:dyDescent="0.25">
      <c r="A97" s="188" t="s">
        <v>1419</v>
      </c>
      <c r="B97" s="447"/>
      <c r="C97" s="475"/>
      <c r="D97" s="475"/>
      <c r="E97" s="475"/>
      <c r="F97" s="475"/>
      <c r="G97" s="475"/>
      <c r="H97" s="475"/>
      <c r="I97" s="475"/>
      <c r="J97" s="475"/>
      <c r="K97" s="475"/>
      <c r="L97" s="475"/>
      <c r="M97" s="475"/>
      <c r="N97" s="475"/>
      <c r="O97" s="475"/>
      <c r="P97" s="475"/>
      <c r="Q97" s="22"/>
      <c r="R97" s="22"/>
      <c r="S97" s="22"/>
      <c r="T97" s="22"/>
      <c r="U97" s="22"/>
      <c r="V97" s="22"/>
      <c r="W97" s="22"/>
      <c r="X97" s="22"/>
    </row>
    <row r="98" spans="1:24" x14ac:dyDescent="0.25">
      <c r="A98" s="188" t="s">
        <v>762</v>
      </c>
      <c r="B98" s="447"/>
      <c r="C98" s="475"/>
      <c r="D98" s="475"/>
      <c r="E98" s="475"/>
      <c r="F98" s="475"/>
      <c r="G98" s="475"/>
      <c r="H98" s="475"/>
      <c r="I98" s="475"/>
      <c r="J98" s="475"/>
      <c r="K98" s="475"/>
      <c r="L98" s="475"/>
      <c r="M98" s="475"/>
      <c r="N98" s="475"/>
      <c r="O98" s="475"/>
      <c r="P98" s="475"/>
      <c r="Q98" s="22"/>
      <c r="R98" s="22"/>
      <c r="S98" s="22"/>
      <c r="T98" s="22"/>
      <c r="U98" s="22"/>
      <c r="V98" s="22"/>
      <c r="W98" s="22"/>
      <c r="X98" s="22"/>
    </row>
    <row r="99" spans="1:24" x14ac:dyDescent="0.25">
      <c r="A99" s="188" t="s">
        <v>968</v>
      </c>
      <c r="B99" s="447"/>
      <c r="C99" s="475"/>
      <c r="D99" s="475"/>
      <c r="E99" s="475"/>
      <c r="F99" s="475"/>
      <c r="G99" s="475"/>
      <c r="H99" s="475"/>
      <c r="I99" s="475"/>
      <c r="J99" s="475"/>
      <c r="K99" s="475"/>
      <c r="L99" s="475"/>
      <c r="M99" s="475"/>
      <c r="N99" s="475"/>
      <c r="O99" s="475"/>
      <c r="P99" s="475"/>
      <c r="Q99" s="22"/>
      <c r="R99" s="22"/>
      <c r="S99" s="22"/>
      <c r="T99" s="22"/>
      <c r="U99" s="22"/>
      <c r="V99" s="22"/>
      <c r="W99" s="22"/>
      <c r="X99" s="22"/>
    </row>
    <row r="100" spans="1:24" x14ac:dyDescent="0.25">
      <c r="A100" s="188" t="s">
        <v>765</v>
      </c>
      <c r="B100" s="447"/>
      <c r="C100" s="475"/>
      <c r="D100" s="475"/>
      <c r="E100" s="475"/>
      <c r="F100" s="475"/>
      <c r="G100" s="475"/>
      <c r="H100" s="475"/>
      <c r="I100" s="475"/>
      <c r="J100" s="475"/>
      <c r="K100" s="475"/>
      <c r="L100" s="475"/>
      <c r="M100" s="475"/>
      <c r="N100" s="475"/>
      <c r="O100" s="475"/>
      <c r="P100" s="475"/>
      <c r="Q100" s="22"/>
      <c r="R100" s="22"/>
      <c r="S100" s="22"/>
      <c r="T100" s="22"/>
      <c r="U100" s="22"/>
      <c r="V100" s="22"/>
      <c r="W100" s="22"/>
      <c r="X100" s="22"/>
    </row>
    <row r="101" spans="1:24" x14ac:dyDescent="0.25">
      <c r="A101" s="188" t="s">
        <v>766</v>
      </c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</row>
  </sheetData>
  <mergeCells count="38">
    <mergeCell ref="A89:P89"/>
    <mergeCell ref="A3:H3"/>
    <mergeCell ref="A2:H2"/>
    <mergeCell ref="A1:H1"/>
    <mergeCell ref="A84:P84"/>
    <mergeCell ref="A85:P85"/>
    <mergeCell ref="A86:P86"/>
    <mergeCell ref="A87:P87"/>
    <mergeCell ref="A88:Q88"/>
    <mergeCell ref="A79:P79"/>
    <mergeCell ref="A80:P80"/>
    <mergeCell ref="A81:P81"/>
    <mergeCell ref="A82:P82"/>
    <mergeCell ref="A83:P83"/>
    <mergeCell ref="A44:O44"/>
    <mergeCell ref="A53:O53"/>
    <mergeCell ref="A54:O54"/>
    <mergeCell ref="A66:O66"/>
    <mergeCell ref="A77:X77"/>
    <mergeCell ref="A9:O9"/>
    <mergeCell ref="A10:O10"/>
    <mergeCell ref="A22:O22"/>
    <mergeCell ref="A31:O31"/>
    <mergeCell ref="A32:O32"/>
    <mergeCell ref="A4:B4"/>
    <mergeCell ref="D4:E4"/>
    <mergeCell ref="G4:H4"/>
    <mergeCell ref="A6:O6"/>
    <mergeCell ref="A7:A8"/>
    <mergeCell ref="B7:B8"/>
    <mergeCell ref="C7:C8"/>
    <mergeCell ref="D7:D8"/>
    <mergeCell ref="E7:E8"/>
    <mergeCell ref="F7:F8"/>
    <mergeCell ref="G7:O7"/>
    <mergeCell ref="G8:H8"/>
    <mergeCell ref="I8:J8"/>
    <mergeCell ref="K8:L8"/>
  </mergeCells>
  <hyperlinks>
    <hyperlink ref="G4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169"/>
  <sheetViews>
    <sheetView zoomScale="90" zoomScaleNormal="90" workbookViewId="0">
      <selection activeCell="B2" sqref="B2:N2"/>
    </sheetView>
  </sheetViews>
  <sheetFormatPr defaultColWidth="9.140625" defaultRowHeight="15" x14ac:dyDescent="0.25"/>
  <cols>
    <col min="1" max="1" width="4.28515625" style="19" customWidth="1"/>
    <col min="2" max="3" width="7" style="19" customWidth="1"/>
    <col min="4" max="5" width="10.5703125" style="19" customWidth="1"/>
    <col min="6" max="6" width="9.85546875" style="19" customWidth="1"/>
    <col min="7" max="7" width="9.85546875" style="20" customWidth="1"/>
    <col min="8" max="9" width="13.7109375" style="20" customWidth="1"/>
    <col min="10" max="10" width="9.85546875" style="21" customWidth="1"/>
    <col min="11" max="11" width="11.42578125" style="21" customWidth="1"/>
    <col min="12" max="13" width="13.7109375" style="21" customWidth="1"/>
    <col min="14" max="16" width="10.42578125" style="21" customWidth="1"/>
    <col min="17" max="64" width="9.140625" style="19"/>
    <col min="65" max="1024" width="9.140625" style="22"/>
  </cols>
  <sheetData>
    <row r="1" spans="1:64" ht="25.5" customHeight="1" x14ac:dyDescent="0.25">
      <c r="B1" s="1117" t="s">
        <v>2921</v>
      </c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</row>
    <row r="2" spans="1:64" ht="174.75" customHeight="1" x14ac:dyDescent="0.25">
      <c r="B2" s="1101"/>
      <c r="C2" s="1101"/>
      <c r="D2" s="1101"/>
      <c r="E2" s="1101"/>
      <c r="F2" s="1101"/>
      <c r="G2" s="1101"/>
      <c r="H2" s="1101"/>
      <c r="I2" s="1101"/>
      <c r="J2" s="1101"/>
      <c r="K2" s="1101"/>
      <c r="L2" s="1101"/>
      <c r="M2" s="1101"/>
      <c r="N2" s="1101"/>
    </row>
    <row r="3" spans="1:64" s="26" customFormat="1" ht="22.5" customHeight="1" x14ac:dyDescent="0.25">
      <c r="A3" s="23"/>
      <c r="B3" s="1100" t="s">
        <v>2922</v>
      </c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099"/>
      <c r="P3" s="25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</row>
    <row r="4" spans="1:64" s="26" customFormat="1" ht="57.75" customHeight="1" x14ac:dyDescent="0.25">
      <c r="A4" s="23"/>
      <c r="B4" s="9" t="s">
        <v>37</v>
      </c>
      <c r="C4" s="9"/>
      <c r="D4" s="8" t="s">
        <v>38</v>
      </c>
      <c r="E4" s="8"/>
      <c r="F4" s="7" t="s">
        <v>39</v>
      </c>
      <c r="G4" s="7"/>
      <c r="H4" s="27" t="s">
        <v>40</v>
      </c>
      <c r="I4" s="28"/>
      <c r="J4" s="7" t="s">
        <v>41</v>
      </c>
      <c r="K4" s="7"/>
      <c r="L4" s="27" t="s">
        <v>40</v>
      </c>
      <c r="M4" s="28"/>
      <c r="N4" s="29"/>
      <c r="O4" s="24"/>
      <c r="P4" s="6" t="s">
        <v>42</v>
      </c>
      <c r="Q4" s="6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</row>
    <row r="5" spans="1:64" s="26" customFormat="1" ht="21.75" customHeight="1" x14ac:dyDescent="0.25">
      <c r="A5" s="23"/>
      <c r="B5" s="5" t="s">
        <v>43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30"/>
      <c r="O5" s="24"/>
      <c r="P5" s="25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</row>
    <row r="6" spans="1:64" s="26" customFormat="1" ht="18.75" customHeight="1" x14ac:dyDescent="0.25">
      <c r="A6" s="23"/>
      <c r="B6" s="4" t="s">
        <v>44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30"/>
      <c r="O6" s="24"/>
      <c r="P6" s="25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</row>
    <row r="7" spans="1:64" s="26" customFormat="1" ht="15" customHeight="1" x14ac:dyDescent="0.25">
      <c r="A7" s="23"/>
      <c r="B7" s="3"/>
      <c r="C7" s="3"/>
      <c r="D7" s="2">
        <v>220</v>
      </c>
      <c r="E7" s="2"/>
      <c r="F7" s="1" t="s">
        <v>45</v>
      </c>
      <c r="G7" s="1"/>
      <c r="H7" s="31">
        <v>93000</v>
      </c>
      <c r="I7" s="32"/>
      <c r="J7" s="1" t="s">
        <v>46</v>
      </c>
      <c r="K7" s="1"/>
      <c r="L7" s="33">
        <v>100440</v>
      </c>
      <c r="M7" s="32"/>
      <c r="N7" s="30"/>
      <c r="O7" s="24"/>
      <c r="P7" s="25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</row>
    <row r="8" spans="1:64" s="26" customFormat="1" ht="15" customHeight="1" x14ac:dyDescent="0.25">
      <c r="A8" s="23"/>
      <c r="B8" s="3"/>
      <c r="C8" s="3"/>
      <c r="D8" s="2">
        <v>220</v>
      </c>
      <c r="E8" s="2"/>
      <c r="F8" s="1" t="s">
        <v>47</v>
      </c>
      <c r="G8" s="1"/>
      <c r="H8" s="31">
        <v>106950</v>
      </c>
      <c r="I8" s="32"/>
      <c r="J8" s="1" t="s">
        <v>48</v>
      </c>
      <c r="K8" s="1"/>
      <c r="L8" s="33">
        <v>114111</v>
      </c>
      <c r="M8" s="32"/>
      <c r="N8" s="30"/>
      <c r="O8" s="24"/>
      <c r="P8" s="25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</row>
    <row r="9" spans="1:64" s="26" customFormat="1" ht="15" customHeight="1" x14ac:dyDescent="0.25">
      <c r="A9" s="23"/>
      <c r="B9" s="3"/>
      <c r="C9" s="3"/>
      <c r="D9" s="2">
        <v>220</v>
      </c>
      <c r="E9" s="2"/>
      <c r="F9" s="1" t="s">
        <v>49</v>
      </c>
      <c r="G9" s="1"/>
      <c r="H9" s="31">
        <v>130200</v>
      </c>
      <c r="I9" s="32"/>
      <c r="J9" s="1" t="s">
        <v>50</v>
      </c>
      <c r="K9" s="1"/>
      <c r="L9" s="33">
        <v>144150</v>
      </c>
      <c r="M9" s="32"/>
      <c r="N9" s="30"/>
      <c r="O9" s="24"/>
      <c r="P9" s="25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</row>
    <row r="10" spans="1:64" s="26" customFormat="1" ht="15" customHeight="1" x14ac:dyDescent="0.25">
      <c r="A10" s="23"/>
      <c r="B10" s="3"/>
      <c r="C10" s="3"/>
      <c r="D10" s="2">
        <v>220</v>
      </c>
      <c r="E10" s="2"/>
      <c r="F10" s="1" t="s">
        <v>51</v>
      </c>
      <c r="G10" s="1"/>
      <c r="H10" s="31">
        <v>132525</v>
      </c>
      <c r="I10" s="32"/>
      <c r="J10" s="1" t="s">
        <v>52</v>
      </c>
      <c r="K10" s="1"/>
      <c r="L10" s="33">
        <v>145545</v>
      </c>
      <c r="M10" s="32"/>
      <c r="N10" s="30"/>
      <c r="O10" s="24"/>
      <c r="P10" s="25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</row>
    <row r="11" spans="1:64" s="26" customFormat="1" ht="15" customHeight="1" x14ac:dyDescent="0.25">
      <c r="A11" s="23"/>
      <c r="B11" s="3"/>
      <c r="C11" s="3"/>
      <c r="D11" s="2">
        <v>380</v>
      </c>
      <c r="E11" s="2"/>
      <c r="F11" s="1" t="s">
        <v>53</v>
      </c>
      <c r="G11" s="1"/>
      <c r="H11" s="31">
        <v>139314</v>
      </c>
      <c r="I11" s="32"/>
      <c r="J11" s="1" t="s">
        <v>54</v>
      </c>
      <c r="K11" s="1"/>
      <c r="L11" s="33">
        <v>152706</v>
      </c>
      <c r="M11" s="32"/>
      <c r="N11" s="30"/>
      <c r="O11" s="24"/>
      <c r="P11" s="25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</row>
    <row r="12" spans="1:64" s="26" customFormat="1" ht="15" customHeight="1" x14ac:dyDescent="0.25">
      <c r="A12" s="23"/>
      <c r="B12" s="3"/>
      <c r="C12" s="3"/>
      <c r="D12" s="2">
        <v>220</v>
      </c>
      <c r="E12" s="2"/>
      <c r="F12" s="1" t="s">
        <v>55</v>
      </c>
      <c r="G12" s="1"/>
      <c r="H12" s="31">
        <v>132153</v>
      </c>
      <c r="I12" s="32"/>
      <c r="J12" s="1" t="s">
        <v>56</v>
      </c>
      <c r="K12" s="1"/>
      <c r="L12" s="33">
        <v>146476</v>
      </c>
      <c r="M12" s="32"/>
      <c r="N12" s="30"/>
      <c r="O12" s="24"/>
      <c r="P12" s="25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26" customFormat="1" ht="15" customHeight="1" x14ac:dyDescent="0.25">
      <c r="A13" s="23"/>
      <c r="B13" s="3"/>
      <c r="C13" s="3"/>
      <c r="D13" s="2">
        <v>380</v>
      </c>
      <c r="E13" s="2"/>
      <c r="F13" s="1" t="s">
        <v>57</v>
      </c>
      <c r="G13" s="1"/>
      <c r="H13" s="31">
        <v>140151</v>
      </c>
      <c r="I13" s="32"/>
      <c r="J13" s="1" t="s">
        <v>58</v>
      </c>
      <c r="K13" s="1"/>
      <c r="L13" s="33">
        <v>155682</v>
      </c>
      <c r="M13" s="32"/>
      <c r="N13" s="30"/>
      <c r="O13" s="24"/>
      <c r="P13" s="25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26" customFormat="1" ht="15" customHeight="1" x14ac:dyDescent="0.25">
      <c r="A14" s="23"/>
      <c r="B14" s="3"/>
      <c r="C14" s="3"/>
      <c r="D14" s="2">
        <v>380</v>
      </c>
      <c r="E14" s="2"/>
      <c r="F14" s="1"/>
      <c r="G14" s="1"/>
      <c r="H14" s="34"/>
      <c r="I14" s="32"/>
      <c r="J14" s="1" t="s">
        <v>59</v>
      </c>
      <c r="K14" s="1"/>
      <c r="L14" s="31">
        <v>190557</v>
      </c>
      <c r="M14" s="32"/>
      <c r="N14" s="30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26" customFormat="1" ht="15" customHeight="1" x14ac:dyDescent="0.25">
      <c r="A15" s="23"/>
      <c r="B15" s="3"/>
      <c r="C15" s="3"/>
      <c r="D15" s="2">
        <v>380</v>
      </c>
      <c r="E15" s="2"/>
      <c r="F15" s="1"/>
      <c r="G15" s="1"/>
      <c r="H15" s="34"/>
      <c r="I15" s="32"/>
      <c r="J15" s="1" t="s">
        <v>60</v>
      </c>
      <c r="K15" s="1"/>
      <c r="L15" s="31">
        <v>210087</v>
      </c>
      <c r="M15" s="32"/>
      <c r="N15" s="30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26" customFormat="1" ht="15" customHeight="1" x14ac:dyDescent="0.25">
      <c r="A16" s="23"/>
      <c r="B16" s="3"/>
      <c r="C16" s="3"/>
      <c r="D16" s="2">
        <v>380</v>
      </c>
      <c r="E16" s="2"/>
      <c r="F16" s="1" t="s">
        <v>61</v>
      </c>
      <c r="G16" s="1"/>
      <c r="H16" s="35" t="s">
        <v>62</v>
      </c>
      <c r="I16" s="36"/>
      <c r="J16" s="1" t="s">
        <v>63</v>
      </c>
      <c r="K16" s="1"/>
      <c r="L16" s="31">
        <v>273420</v>
      </c>
      <c r="M16" s="32"/>
      <c r="N16" s="30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26" customFormat="1" ht="15" customHeight="1" x14ac:dyDescent="0.25">
      <c r="A17" s="23"/>
      <c r="B17" s="3"/>
      <c r="C17" s="3"/>
      <c r="D17" s="2">
        <v>380</v>
      </c>
      <c r="E17" s="2"/>
      <c r="F17" s="1" t="s">
        <v>64</v>
      </c>
      <c r="G17" s="1"/>
      <c r="H17" s="35" t="s">
        <v>62</v>
      </c>
      <c r="I17" s="36"/>
      <c r="J17" s="1" t="s">
        <v>65</v>
      </c>
      <c r="K17" s="1"/>
      <c r="L17" s="31">
        <v>307365</v>
      </c>
      <c r="M17" s="32"/>
      <c r="N17" s="30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26" customFormat="1" ht="15" customHeight="1" x14ac:dyDescent="0.25">
      <c r="A18" s="23"/>
      <c r="B18" s="3"/>
      <c r="C18" s="3"/>
      <c r="D18" s="2">
        <v>380</v>
      </c>
      <c r="E18" s="2"/>
      <c r="F18" s="1" t="s">
        <v>66</v>
      </c>
      <c r="G18" s="1"/>
      <c r="H18" s="35" t="s">
        <v>62</v>
      </c>
      <c r="I18" s="36"/>
      <c r="J18" s="1" t="s">
        <v>67</v>
      </c>
      <c r="K18" s="1"/>
      <c r="L18" s="31">
        <v>308109</v>
      </c>
      <c r="M18" s="32"/>
      <c r="N18" s="30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26" customFormat="1" ht="15" customHeight="1" x14ac:dyDescent="0.25">
      <c r="A19" s="23"/>
      <c r="B19" s="3" t="s">
        <v>68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0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26" customFormat="1" ht="15" customHeight="1" x14ac:dyDescent="0.25">
      <c r="A20" s="23"/>
      <c r="B20" s="3"/>
      <c r="C20" s="3"/>
      <c r="D20" s="2">
        <v>220</v>
      </c>
      <c r="E20" s="2"/>
      <c r="F20" s="1" t="s">
        <v>69</v>
      </c>
      <c r="G20" s="1"/>
      <c r="H20" s="31">
        <v>107973</v>
      </c>
      <c r="I20" s="32"/>
      <c r="J20" s="1" t="s">
        <v>70</v>
      </c>
      <c r="K20" s="1"/>
      <c r="L20" s="33">
        <v>115413</v>
      </c>
      <c r="M20" s="32"/>
      <c r="N20" s="30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26" customFormat="1" ht="15" customHeight="1" x14ac:dyDescent="0.25">
      <c r="A21" s="23"/>
      <c r="B21" s="3"/>
      <c r="C21" s="3"/>
      <c r="D21" s="2">
        <v>220</v>
      </c>
      <c r="E21" s="2"/>
      <c r="F21" s="1" t="s">
        <v>71</v>
      </c>
      <c r="G21" s="1"/>
      <c r="H21" s="31">
        <v>111228</v>
      </c>
      <c r="I21" s="32"/>
      <c r="J21" s="1" t="s">
        <v>72</v>
      </c>
      <c r="K21" s="1"/>
      <c r="L21" s="33">
        <v>116250</v>
      </c>
      <c r="M21" s="32"/>
      <c r="N21" s="30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26" customFormat="1" ht="15" customHeight="1" x14ac:dyDescent="0.25">
      <c r="A22" s="23"/>
      <c r="B22" s="3"/>
      <c r="C22" s="3"/>
      <c r="D22" s="2">
        <v>220</v>
      </c>
      <c r="E22" s="2"/>
      <c r="F22" s="1" t="s">
        <v>73</v>
      </c>
      <c r="G22" s="1"/>
      <c r="H22" s="31">
        <v>129828</v>
      </c>
      <c r="I22" s="32"/>
      <c r="J22" s="1" t="s">
        <v>74</v>
      </c>
      <c r="K22" s="1"/>
      <c r="L22" s="33">
        <v>143778</v>
      </c>
      <c r="M22" s="32"/>
      <c r="N22" s="30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26" customFormat="1" ht="15" customHeight="1" x14ac:dyDescent="0.25">
      <c r="A23" s="23"/>
      <c r="B23" s="3"/>
      <c r="C23" s="3"/>
      <c r="D23" s="2">
        <v>380</v>
      </c>
      <c r="E23" s="2"/>
      <c r="F23" s="1"/>
      <c r="G23" s="1"/>
      <c r="H23" s="34"/>
      <c r="I23" s="32"/>
      <c r="J23" s="1" t="s">
        <v>75</v>
      </c>
      <c r="K23" s="1"/>
      <c r="L23" s="31">
        <v>205530</v>
      </c>
      <c r="M23" s="32"/>
      <c r="N23" s="30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26" customFormat="1" ht="15" customHeight="1" x14ac:dyDescent="0.25">
      <c r="A24" s="23"/>
      <c r="B24" s="3"/>
      <c r="C24" s="3"/>
      <c r="D24" s="2">
        <v>380</v>
      </c>
      <c r="E24" s="2"/>
      <c r="F24" s="1"/>
      <c r="G24" s="1"/>
      <c r="H24" s="34"/>
      <c r="I24" s="32"/>
      <c r="J24" s="1" t="s">
        <v>76</v>
      </c>
      <c r="K24" s="1"/>
      <c r="L24" s="31">
        <v>207483</v>
      </c>
      <c r="M24" s="32"/>
      <c r="N24" s="30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26" customFormat="1" ht="15" customHeight="1" x14ac:dyDescent="0.25">
      <c r="A25" s="23"/>
      <c r="B25" s="3"/>
      <c r="C25" s="3"/>
      <c r="D25" s="2">
        <v>380</v>
      </c>
      <c r="E25" s="2"/>
      <c r="F25" s="1" t="s">
        <v>77</v>
      </c>
      <c r="G25" s="1"/>
      <c r="H25" s="35" t="s">
        <v>62</v>
      </c>
      <c r="I25" s="36"/>
      <c r="J25" s="1" t="s">
        <v>78</v>
      </c>
      <c r="K25" s="1"/>
      <c r="L25" s="31">
        <v>317409</v>
      </c>
      <c r="M25" s="32"/>
      <c r="N25" s="30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26" customFormat="1" ht="17.25" customHeight="1" x14ac:dyDescent="0.25">
      <c r="A26" s="23"/>
      <c r="B26" s="905" t="s">
        <v>79</v>
      </c>
      <c r="C26" s="905"/>
      <c r="D26" s="905"/>
      <c r="E26" s="905"/>
      <c r="F26" s="905"/>
      <c r="G26" s="905"/>
      <c r="H26" s="905"/>
      <c r="I26" s="905"/>
      <c r="J26" s="905"/>
      <c r="K26" s="905"/>
      <c r="L26" s="905"/>
      <c r="M26" s="905"/>
      <c r="N26" s="24"/>
      <c r="O26" s="24"/>
      <c r="P26" s="25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26" customFormat="1" ht="17.25" customHeight="1" x14ac:dyDescent="0.25">
      <c r="A27" s="23"/>
      <c r="B27" s="4" t="s">
        <v>44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24"/>
      <c r="O27" s="24"/>
      <c r="P27" s="25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ht="15" customHeight="1" x14ac:dyDescent="0.25">
      <c r="A28" s="37"/>
      <c r="B28" s="3"/>
      <c r="C28" s="3"/>
      <c r="D28" s="2">
        <v>220</v>
      </c>
      <c r="E28" s="2"/>
      <c r="F28" s="906" t="s">
        <v>80</v>
      </c>
      <c r="G28" s="906"/>
      <c r="H28" s="31">
        <v>93000</v>
      </c>
      <c r="I28" s="32"/>
      <c r="J28" s="906" t="s">
        <v>81</v>
      </c>
      <c r="K28" s="906"/>
      <c r="L28" s="33">
        <v>100440</v>
      </c>
      <c r="M28" s="32"/>
      <c r="N28" s="37"/>
      <c r="O28" s="37"/>
      <c r="P28" s="38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</row>
    <row r="29" spans="1:64" ht="15" customHeight="1" x14ac:dyDescent="0.25">
      <c r="A29" s="37"/>
      <c r="B29" s="3"/>
      <c r="C29" s="3"/>
      <c r="D29" s="2">
        <v>220</v>
      </c>
      <c r="E29" s="2"/>
      <c r="F29" s="906" t="s">
        <v>82</v>
      </c>
      <c r="G29" s="906"/>
      <c r="H29" s="31">
        <v>106950</v>
      </c>
      <c r="I29" s="32"/>
      <c r="J29" s="906" t="s">
        <v>83</v>
      </c>
      <c r="K29" s="906"/>
      <c r="L29" s="33">
        <v>114111</v>
      </c>
      <c r="M29" s="32"/>
      <c r="N29" s="37"/>
      <c r="O29" s="37"/>
      <c r="P29" s="38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</row>
    <row r="30" spans="1:64" ht="15" customHeight="1" x14ac:dyDescent="0.25">
      <c r="A30" s="37"/>
      <c r="B30" s="3"/>
      <c r="C30" s="3"/>
      <c r="D30" s="2">
        <v>220</v>
      </c>
      <c r="E30" s="2"/>
      <c r="F30" s="906" t="s">
        <v>84</v>
      </c>
      <c r="G30" s="906"/>
      <c r="H30" s="31">
        <v>130200</v>
      </c>
      <c r="I30" s="32"/>
      <c r="J30" s="906" t="s">
        <v>85</v>
      </c>
      <c r="K30" s="906"/>
      <c r="L30" s="33">
        <v>144150</v>
      </c>
      <c r="M30" s="32"/>
      <c r="N30" s="37"/>
      <c r="O30" s="37"/>
      <c r="P30" s="38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</row>
    <row r="31" spans="1:64" ht="15" customHeight="1" x14ac:dyDescent="0.25">
      <c r="A31" s="37"/>
      <c r="B31" s="3"/>
      <c r="C31" s="3"/>
      <c r="D31" s="2">
        <v>220</v>
      </c>
      <c r="E31" s="2"/>
      <c r="F31" s="906" t="s">
        <v>86</v>
      </c>
      <c r="G31" s="906"/>
      <c r="H31" s="31">
        <v>131595</v>
      </c>
      <c r="I31" s="32"/>
      <c r="J31" s="906" t="s">
        <v>87</v>
      </c>
      <c r="K31" s="906"/>
      <c r="L31" s="33">
        <v>143592</v>
      </c>
      <c r="M31" s="32"/>
      <c r="N31" s="37"/>
      <c r="O31" s="37"/>
      <c r="P31" s="38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</row>
    <row r="32" spans="1:64" ht="15" customHeight="1" x14ac:dyDescent="0.25">
      <c r="B32" s="3"/>
      <c r="C32" s="3"/>
      <c r="D32" s="2">
        <v>380</v>
      </c>
      <c r="E32" s="2"/>
      <c r="F32" s="906" t="s">
        <v>88</v>
      </c>
      <c r="G32" s="906"/>
      <c r="H32" s="31">
        <v>139314</v>
      </c>
      <c r="I32" s="32"/>
      <c r="J32" s="906" t="s">
        <v>89</v>
      </c>
      <c r="K32" s="906"/>
      <c r="L32" s="33">
        <v>152706</v>
      </c>
      <c r="M32" s="32"/>
      <c r="P32" s="38"/>
      <c r="Q32" s="37"/>
      <c r="R32" s="37"/>
      <c r="S32" s="37"/>
    </row>
    <row r="33" spans="2:19" ht="15" customHeight="1" x14ac:dyDescent="0.25">
      <c r="B33" s="3"/>
      <c r="C33" s="3"/>
      <c r="D33" s="2">
        <v>220</v>
      </c>
      <c r="E33" s="2"/>
      <c r="F33" s="906" t="s">
        <v>90</v>
      </c>
      <c r="G33" s="906"/>
      <c r="H33" s="31">
        <v>132153</v>
      </c>
      <c r="I33" s="32"/>
      <c r="J33" s="906" t="s">
        <v>91</v>
      </c>
      <c r="K33" s="906"/>
      <c r="L33" s="33">
        <v>146475</v>
      </c>
      <c r="M33" s="32"/>
      <c r="P33" s="38"/>
      <c r="Q33" s="37"/>
      <c r="R33" s="37"/>
      <c r="S33" s="37"/>
    </row>
    <row r="34" spans="2:19" ht="15" customHeight="1" x14ac:dyDescent="0.25">
      <c r="B34" s="3"/>
      <c r="C34" s="3"/>
      <c r="D34" s="2">
        <v>380</v>
      </c>
      <c r="E34" s="2"/>
      <c r="F34" s="906" t="s">
        <v>92</v>
      </c>
      <c r="G34" s="906"/>
      <c r="H34" s="31">
        <v>140151</v>
      </c>
      <c r="I34" s="32"/>
      <c r="J34" s="906" t="s">
        <v>93</v>
      </c>
      <c r="K34" s="906"/>
      <c r="L34" s="33">
        <v>155682</v>
      </c>
      <c r="M34" s="32"/>
      <c r="P34" s="38"/>
      <c r="Q34" s="37"/>
      <c r="R34" s="37"/>
      <c r="S34" s="37"/>
    </row>
    <row r="35" spans="2:19" ht="15" customHeight="1" x14ac:dyDescent="0.25">
      <c r="B35" s="3"/>
      <c r="C35" s="3"/>
      <c r="D35" s="2">
        <v>380</v>
      </c>
      <c r="E35" s="2"/>
      <c r="F35" s="906"/>
      <c r="G35" s="906"/>
      <c r="H35" s="39"/>
      <c r="I35" s="32"/>
      <c r="J35" s="906" t="s">
        <v>94</v>
      </c>
      <c r="K35" s="906"/>
      <c r="L35" s="31">
        <v>181443</v>
      </c>
      <c r="M35" s="32"/>
      <c r="P35" s="38"/>
      <c r="Q35" s="40"/>
      <c r="R35" s="37"/>
      <c r="S35" s="37"/>
    </row>
    <row r="36" spans="2:19" ht="15" customHeight="1" x14ac:dyDescent="0.25">
      <c r="B36" s="3"/>
      <c r="C36" s="3"/>
      <c r="D36" s="2">
        <v>380</v>
      </c>
      <c r="E36" s="2"/>
      <c r="F36" s="41"/>
      <c r="G36" s="42"/>
      <c r="H36" s="43"/>
      <c r="I36" s="32"/>
      <c r="J36" s="906" t="s">
        <v>95</v>
      </c>
      <c r="K36" s="906"/>
      <c r="L36" s="31">
        <v>181443</v>
      </c>
      <c r="M36" s="32"/>
      <c r="P36" s="38"/>
      <c r="Q36" s="40"/>
      <c r="R36" s="37"/>
      <c r="S36" s="37"/>
    </row>
    <row r="37" spans="2:19" ht="15" customHeight="1" x14ac:dyDescent="0.25">
      <c r="B37" s="3"/>
      <c r="C37" s="3"/>
      <c r="D37" s="2">
        <v>380</v>
      </c>
      <c r="E37" s="2"/>
      <c r="F37" s="906"/>
      <c r="G37" s="906"/>
      <c r="H37" s="43"/>
      <c r="I37" s="32"/>
      <c r="J37" s="906" t="s">
        <v>96</v>
      </c>
      <c r="K37" s="906"/>
      <c r="L37" s="31">
        <v>200043</v>
      </c>
      <c r="M37" s="32"/>
      <c r="P37" s="38"/>
      <c r="Q37" s="40"/>
      <c r="R37" s="37"/>
      <c r="S37" s="37"/>
    </row>
    <row r="38" spans="2:19" ht="15" customHeight="1" x14ac:dyDescent="0.25">
      <c r="B38" s="3"/>
      <c r="C38" s="3"/>
      <c r="D38" s="2">
        <v>380</v>
      </c>
      <c r="E38" s="2"/>
      <c r="F38" s="41"/>
      <c r="G38" s="42"/>
      <c r="H38" s="43"/>
      <c r="I38" s="32"/>
      <c r="J38" s="906" t="s">
        <v>97</v>
      </c>
      <c r="K38" s="906"/>
      <c r="L38" s="31">
        <v>200043</v>
      </c>
      <c r="M38" s="32"/>
      <c r="P38" s="38"/>
      <c r="Q38" s="40"/>
      <c r="R38" s="37"/>
      <c r="S38" s="37"/>
    </row>
    <row r="39" spans="2:19" ht="15" customHeight="1" x14ac:dyDescent="0.25">
      <c r="B39" s="3"/>
      <c r="C39" s="3"/>
      <c r="D39" s="2">
        <v>380</v>
      </c>
      <c r="E39" s="2"/>
      <c r="F39" s="906"/>
      <c r="G39" s="906"/>
      <c r="H39" s="43"/>
      <c r="I39" s="32"/>
      <c r="J39" s="906" t="s">
        <v>98</v>
      </c>
      <c r="K39" s="906"/>
      <c r="L39" s="31">
        <v>224874</v>
      </c>
      <c r="M39" s="32"/>
      <c r="P39" s="38"/>
      <c r="Q39" s="37"/>
      <c r="R39" s="37"/>
      <c r="S39" s="37"/>
    </row>
    <row r="40" spans="2:19" ht="15" customHeight="1" x14ac:dyDescent="0.25">
      <c r="B40" s="3"/>
      <c r="C40" s="3"/>
      <c r="D40" s="2">
        <v>380</v>
      </c>
      <c r="E40" s="2"/>
      <c r="F40" s="41"/>
      <c r="G40" s="42"/>
      <c r="H40" s="43"/>
      <c r="I40" s="32"/>
      <c r="J40" s="906" t="s">
        <v>99</v>
      </c>
      <c r="K40" s="906"/>
      <c r="L40" s="31">
        <v>224874</v>
      </c>
      <c r="M40" s="32"/>
      <c r="P40" s="38"/>
      <c r="Q40" s="37"/>
      <c r="R40" s="37"/>
      <c r="S40" s="37"/>
    </row>
    <row r="41" spans="2:19" ht="15" customHeight="1" x14ac:dyDescent="0.25">
      <c r="B41" s="3"/>
      <c r="C41" s="3"/>
      <c r="D41" s="2">
        <v>380</v>
      </c>
      <c r="E41" s="2"/>
      <c r="F41" s="906" t="s">
        <v>100</v>
      </c>
      <c r="G41" s="906"/>
      <c r="H41" s="35" t="s">
        <v>62</v>
      </c>
      <c r="I41" s="32"/>
      <c r="J41" s="906" t="s">
        <v>101</v>
      </c>
      <c r="K41" s="906"/>
      <c r="L41" s="31">
        <v>260400</v>
      </c>
      <c r="M41" s="32"/>
      <c r="P41" s="38"/>
      <c r="Q41" s="37"/>
      <c r="R41" s="37"/>
      <c r="S41" s="37"/>
    </row>
    <row r="42" spans="2:19" ht="15" customHeight="1" x14ac:dyDescent="0.25">
      <c r="B42" s="3"/>
      <c r="C42" s="3"/>
      <c r="D42" s="2">
        <v>380</v>
      </c>
      <c r="E42" s="2"/>
      <c r="F42" s="906" t="s">
        <v>102</v>
      </c>
      <c r="G42" s="906"/>
      <c r="H42" s="35" t="s">
        <v>62</v>
      </c>
      <c r="I42" s="32"/>
      <c r="J42" s="906" t="s">
        <v>103</v>
      </c>
      <c r="K42" s="906"/>
      <c r="L42" s="31">
        <v>260400</v>
      </c>
      <c r="M42" s="32"/>
      <c r="P42" s="38"/>
      <c r="Q42" s="37"/>
      <c r="R42" s="37"/>
      <c r="S42" s="37"/>
    </row>
    <row r="43" spans="2:19" ht="15" customHeight="1" x14ac:dyDescent="0.25">
      <c r="B43" s="3"/>
      <c r="C43" s="3"/>
      <c r="D43" s="2">
        <v>380</v>
      </c>
      <c r="E43" s="2"/>
      <c r="F43" s="906" t="s">
        <v>104</v>
      </c>
      <c r="G43" s="906"/>
      <c r="H43" s="35" t="s">
        <v>62</v>
      </c>
      <c r="I43" s="32"/>
      <c r="J43" s="906" t="s">
        <v>105</v>
      </c>
      <c r="K43" s="906"/>
      <c r="L43" s="31">
        <v>292764</v>
      </c>
      <c r="M43" s="32"/>
      <c r="P43" s="38"/>
      <c r="Q43" s="37"/>
      <c r="R43" s="37"/>
      <c r="S43" s="37"/>
    </row>
    <row r="44" spans="2:19" ht="15" customHeight="1" x14ac:dyDescent="0.25">
      <c r="B44" s="3"/>
      <c r="C44" s="3"/>
      <c r="D44" s="2">
        <v>380</v>
      </c>
      <c r="E44" s="2"/>
      <c r="F44" s="906" t="s">
        <v>106</v>
      </c>
      <c r="G44" s="906"/>
      <c r="H44" s="35" t="s">
        <v>62</v>
      </c>
      <c r="I44" s="32"/>
      <c r="J44" s="906" t="s">
        <v>107</v>
      </c>
      <c r="K44" s="906"/>
      <c r="L44" s="31">
        <v>292764</v>
      </c>
      <c r="M44" s="32"/>
      <c r="P44" s="38"/>
      <c r="Q44" s="37"/>
      <c r="R44" s="37"/>
      <c r="S44" s="37"/>
    </row>
    <row r="45" spans="2:19" ht="15" customHeight="1" x14ac:dyDescent="0.25">
      <c r="B45" s="3"/>
      <c r="C45" s="3"/>
      <c r="D45" s="2">
        <v>380</v>
      </c>
      <c r="E45" s="2"/>
      <c r="F45" s="906" t="s">
        <v>108</v>
      </c>
      <c r="G45" s="906"/>
      <c r="H45" s="35" t="s">
        <v>62</v>
      </c>
      <c r="I45" s="32"/>
      <c r="J45" s="906" t="s">
        <v>109</v>
      </c>
      <c r="K45" s="906"/>
      <c r="L45" s="31">
        <v>293415</v>
      </c>
      <c r="M45" s="32"/>
      <c r="P45" s="38"/>
      <c r="Q45" s="37"/>
      <c r="R45" s="37"/>
      <c r="S45" s="37"/>
    </row>
    <row r="46" spans="2:19" ht="15" customHeight="1" x14ac:dyDescent="0.25">
      <c r="B46" s="3"/>
      <c r="C46" s="3"/>
      <c r="D46" s="2">
        <v>380</v>
      </c>
      <c r="E46" s="2"/>
      <c r="F46" s="906" t="s">
        <v>110</v>
      </c>
      <c r="G46" s="906"/>
      <c r="H46" s="35" t="s">
        <v>62</v>
      </c>
      <c r="I46" s="32"/>
      <c r="J46" s="906" t="s">
        <v>111</v>
      </c>
      <c r="K46" s="906"/>
      <c r="L46" s="31">
        <v>293415</v>
      </c>
      <c r="M46" s="32"/>
      <c r="P46" s="38"/>
      <c r="Q46" s="37"/>
      <c r="R46" s="37"/>
      <c r="S46" s="37"/>
    </row>
    <row r="47" spans="2:19" ht="15" customHeight="1" x14ac:dyDescent="0.25">
      <c r="B47" s="3"/>
      <c r="C47" s="3"/>
      <c r="D47" s="2">
        <v>380</v>
      </c>
      <c r="E47" s="2"/>
      <c r="F47" s="906" t="s">
        <v>112</v>
      </c>
      <c r="G47" s="906"/>
      <c r="H47" s="35" t="s">
        <v>62</v>
      </c>
      <c r="I47" s="32"/>
      <c r="J47" s="906" t="s">
        <v>113</v>
      </c>
      <c r="K47" s="906"/>
      <c r="L47" s="31">
        <v>358980</v>
      </c>
      <c r="M47" s="32"/>
      <c r="P47" s="38"/>
      <c r="Q47" s="37"/>
      <c r="R47" s="37"/>
      <c r="S47" s="37"/>
    </row>
    <row r="48" spans="2:19" ht="15" customHeight="1" x14ac:dyDescent="0.25">
      <c r="B48" s="3"/>
      <c r="C48" s="3"/>
      <c r="D48" s="2">
        <v>380</v>
      </c>
      <c r="E48" s="2"/>
      <c r="F48" s="906" t="s">
        <v>114</v>
      </c>
      <c r="G48" s="906"/>
      <c r="H48" s="35" t="s">
        <v>62</v>
      </c>
      <c r="I48" s="32"/>
      <c r="J48" s="906" t="s">
        <v>115</v>
      </c>
      <c r="K48" s="906"/>
      <c r="L48" s="31">
        <v>358980</v>
      </c>
      <c r="M48" s="32"/>
      <c r="P48" s="38"/>
      <c r="Q48" s="37"/>
      <c r="R48" s="37"/>
      <c r="S48" s="37"/>
    </row>
    <row r="49" spans="2:19" ht="15" customHeight="1" x14ac:dyDescent="0.25">
      <c r="B49" s="3"/>
      <c r="C49" s="3"/>
      <c r="D49" s="2">
        <v>380</v>
      </c>
      <c r="E49" s="2"/>
      <c r="F49" s="906" t="s">
        <v>116</v>
      </c>
      <c r="G49" s="906"/>
      <c r="H49" s="35" t="s">
        <v>62</v>
      </c>
      <c r="I49" s="32"/>
      <c r="J49" s="906" t="s">
        <v>117</v>
      </c>
      <c r="K49" s="906"/>
      <c r="L49" s="31">
        <v>439890</v>
      </c>
      <c r="M49" s="32"/>
      <c r="P49" s="38"/>
      <c r="Q49" s="37"/>
      <c r="R49" s="37"/>
      <c r="S49" s="37"/>
    </row>
    <row r="50" spans="2:19" ht="15" customHeight="1" x14ac:dyDescent="0.25">
      <c r="B50" s="3"/>
      <c r="C50" s="3"/>
      <c r="D50" s="2">
        <v>380</v>
      </c>
      <c r="E50" s="2"/>
      <c r="F50" s="906" t="s">
        <v>118</v>
      </c>
      <c r="G50" s="906"/>
      <c r="H50" s="35" t="s">
        <v>62</v>
      </c>
      <c r="I50" s="32"/>
      <c r="J50" s="906" t="s">
        <v>119</v>
      </c>
      <c r="K50" s="906"/>
      <c r="L50" s="31">
        <v>453468</v>
      </c>
      <c r="M50" s="32"/>
      <c r="P50" s="38"/>
      <c r="Q50" s="37"/>
      <c r="R50" s="37"/>
      <c r="S50" s="37"/>
    </row>
    <row r="51" spans="2:19" ht="15" customHeight="1" x14ac:dyDescent="0.25">
      <c r="B51" s="3"/>
      <c r="C51" s="3"/>
      <c r="D51" s="2">
        <v>380</v>
      </c>
      <c r="E51" s="2"/>
      <c r="F51" s="906" t="s">
        <v>120</v>
      </c>
      <c r="G51" s="906"/>
      <c r="H51" s="35" t="s">
        <v>62</v>
      </c>
      <c r="I51" s="32"/>
      <c r="J51" s="906" t="s">
        <v>121</v>
      </c>
      <c r="K51" s="906"/>
      <c r="L51" s="31">
        <v>463047</v>
      </c>
      <c r="M51" s="32"/>
      <c r="P51" s="38"/>
      <c r="Q51" s="37"/>
      <c r="R51" s="37"/>
      <c r="S51" s="37"/>
    </row>
    <row r="52" spans="2:19" ht="15" customHeight="1" x14ac:dyDescent="0.25">
      <c r="B52" s="3"/>
      <c r="C52" s="3"/>
      <c r="D52" s="2">
        <v>380</v>
      </c>
      <c r="E52" s="2"/>
      <c r="F52" s="906"/>
      <c r="G52" s="906"/>
      <c r="H52" s="907"/>
      <c r="I52" s="908"/>
      <c r="J52" s="906" t="s">
        <v>122</v>
      </c>
      <c r="K52" s="906"/>
      <c r="L52" s="44">
        <v>851694</v>
      </c>
      <c r="M52" s="32"/>
      <c r="P52" s="38"/>
      <c r="Q52" s="37"/>
      <c r="R52" s="37"/>
      <c r="S52" s="37"/>
    </row>
    <row r="53" spans="2:19" ht="15" customHeight="1" x14ac:dyDescent="0.25">
      <c r="B53" s="3"/>
      <c r="C53" s="3"/>
      <c r="D53" s="2">
        <v>380</v>
      </c>
      <c r="E53" s="2"/>
      <c r="F53" s="906"/>
      <c r="G53" s="906"/>
      <c r="H53" s="907"/>
      <c r="I53" s="908"/>
      <c r="J53" s="906" t="s">
        <v>123</v>
      </c>
      <c r="K53" s="906"/>
      <c r="L53" s="44">
        <v>898194</v>
      </c>
      <c r="M53" s="32"/>
      <c r="P53" s="38"/>
      <c r="Q53" s="37"/>
      <c r="R53" s="37"/>
      <c r="S53" s="37"/>
    </row>
    <row r="54" spans="2:19" ht="15" customHeight="1" x14ac:dyDescent="0.25">
      <c r="B54" s="3"/>
      <c r="C54" s="3"/>
      <c r="D54" s="2">
        <v>380</v>
      </c>
      <c r="E54" s="2"/>
      <c r="F54" s="906"/>
      <c r="G54" s="906"/>
      <c r="H54" s="907"/>
      <c r="I54" s="908"/>
      <c r="J54" s="906" t="s">
        <v>124</v>
      </c>
      <c r="K54" s="906"/>
      <c r="L54" s="44">
        <v>1001703</v>
      </c>
      <c r="M54" s="32"/>
      <c r="P54" s="38"/>
      <c r="Q54" s="37"/>
      <c r="R54" s="37"/>
      <c r="S54" s="37"/>
    </row>
    <row r="55" spans="2:19" ht="15" customHeight="1" x14ac:dyDescent="0.25">
      <c r="B55" s="3"/>
      <c r="C55" s="3"/>
      <c r="D55" s="2">
        <v>380</v>
      </c>
      <c r="E55" s="2"/>
      <c r="F55" s="906"/>
      <c r="G55" s="906"/>
      <c r="H55" s="907"/>
      <c r="I55" s="908"/>
      <c r="J55" s="906" t="s">
        <v>125</v>
      </c>
      <c r="K55" s="906"/>
      <c r="L55" s="44">
        <v>1035462</v>
      </c>
      <c r="M55" s="32"/>
      <c r="P55" s="38"/>
      <c r="Q55" s="37"/>
      <c r="R55" s="37"/>
      <c r="S55" s="37"/>
    </row>
    <row r="56" spans="2:19" ht="15" customHeight="1" x14ac:dyDescent="0.25">
      <c r="B56" s="3" t="s">
        <v>68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P56" s="38"/>
      <c r="Q56" s="37"/>
      <c r="R56" s="37"/>
      <c r="S56" s="37"/>
    </row>
    <row r="57" spans="2:19" ht="15" customHeight="1" x14ac:dyDescent="0.25">
      <c r="B57" s="3"/>
      <c r="C57" s="3"/>
      <c r="D57" s="2">
        <v>220</v>
      </c>
      <c r="E57" s="2"/>
      <c r="F57" s="906" t="s">
        <v>126</v>
      </c>
      <c r="G57" s="906"/>
      <c r="H57" s="31">
        <v>107973</v>
      </c>
      <c r="I57" s="32"/>
      <c r="J57" s="906" t="s">
        <v>127</v>
      </c>
      <c r="K57" s="906"/>
      <c r="L57" s="33">
        <v>115413</v>
      </c>
      <c r="M57" s="32"/>
      <c r="P57" s="38"/>
      <c r="Q57" s="37"/>
      <c r="R57" s="37"/>
      <c r="S57" s="37"/>
    </row>
    <row r="58" spans="2:19" ht="15" customHeight="1" x14ac:dyDescent="0.25">
      <c r="B58" s="3"/>
      <c r="C58" s="3"/>
      <c r="D58" s="2">
        <v>220</v>
      </c>
      <c r="E58" s="2"/>
      <c r="F58" s="906" t="s">
        <v>128</v>
      </c>
      <c r="G58" s="906"/>
      <c r="H58" s="31">
        <v>111228</v>
      </c>
      <c r="I58" s="32"/>
      <c r="J58" s="906" t="s">
        <v>129</v>
      </c>
      <c r="K58" s="906"/>
      <c r="L58" s="33">
        <v>116250</v>
      </c>
      <c r="M58" s="32"/>
      <c r="P58" s="38"/>
      <c r="Q58" s="37"/>
      <c r="R58" s="37"/>
      <c r="S58" s="37"/>
    </row>
    <row r="59" spans="2:19" ht="15" customHeight="1" x14ac:dyDescent="0.25">
      <c r="B59" s="3"/>
      <c r="C59" s="3"/>
      <c r="D59" s="2">
        <v>220</v>
      </c>
      <c r="E59" s="2"/>
      <c r="F59" s="906" t="s">
        <v>130</v>
      </c>
      <c r="G59" s="906"/>
      <c r="H59" s="31">
        <v>129828</v>
      </c>
      <c r="I59" s="32"/>
      <c r="J59" s="906" t="s">
        <v>131</v>
      </c>
      <c r="K59" s="906"/>
      <c r="L59" s="33">
        <v>143778</v>
      </c>
      <c r="M59" s="32"/>
      <c r="P59" s="38"/>
      <c r="Q59" s="37"/>
      <c r="R59" s="37"/>
      <c r="S59" s="37"/>
    </row>
    <row r="60" spans="2:19" ht="15" customHeight="1" x14ac:dyDescent="0.25">
      <c r="B60" s="3"/>
      <c r="C60" s="3"/>
      <c r="D60" s="2">
        <v>380</v>
      </c>
      <c r="E60" s="2"/>
      <c r="F60" s="906"/>
      <c r="G60" s="906"/>
      <c r="H60" s="39"/>
      <c r="I60" s="32"/>
      <c r="J60" s="906" t="s">
        <v>132</v>
      </c>
      <c r="K60" s="906"/>
      <c r="L60" s="31">
        <v>195765</v>
      </c>
      <c r="M60" s="32"/>
      <c r="P60" s="38"/>
      <c r="Q60" s="37"/>
      <c r="R60" s="37"/>
      <c r="S60" s="37"/>
    </row>
    <row r="61" spans="2:19" ht="15" customHeight="1" x14ac:dyDescent="0.25">
      <c r="B61" s="3"/>
      <c r="C61" s="3"/>
      <c r="D61" s="2">
        <v>380</v>
      </c>
      <c r="E61" s="2"/>
      <c r="F61" s="909"/>
      <c r="G61" s="909"/>
      <c r="H61" s="43"/>
      <c r="I61" s="32"/>
      <c r="J61" s="909" t="s">
        <v>133</v>
      </c>
      <c r="K61" s="909"/>
      <c r="L61" s="31">
        <v>195765</v>
      </c>
      <c r="M61" s="32"/>
      <c r="P61" s="38"/>
      <c r="Q61" s="37"/>
      <c r="R61" s="37"/>
      <c r="S61" s="37"/>
    </row>
    <row r="62" spans="2:19" ht="15" customHeight="1" x14ac:dyDescent="0.25">
      <c r="B62" s="3"/>
      <c r="C62" s="3"/>
      <c r="D62" s="2">
        <v>380</v>
      </c>
      <c r="E62" s="2"/>
      <c r="F62" s="906"/>
      <c r="G62" s="906"/>
      <c r="H62" s="43"/>
      <c r="I62" s="32"/>
      <c r="J62" s="906" t="s">
        <v>134</v>
      </c>
      <c r="K62" s="906"/>
      <c r="L62" s="31">
        <v>197625</v>
      </c>
      <c r="M62" s="32"/>
      <c r="P62" s="38"/>
      <c r="Q62" s="37"/>
      <c r="R62" s="37"/>
      <c r="S62" s="37"/>
    </row>
    <row r="63" spans="2:19" ht="15" customHeight="1" x14ac:dyDescent="0.25">
      <c r="B63" s="3"/>
      <c r="C63" s="3"/>
      <c r="D63" s="2">
        <v>380</v>
      </c>
      <c r="E63" s="2"/>
      <c r="F63" s="909"/>
      <c r="G63" s="909"/>
      <c r="H63" s="43"/>
      <c r="I63" s="32"/>
      <c r="J63" s="909" t="s">
        <v>135</v>
      </c>
      <c r="K63" s="909"/>
      <c r="L63" s="31">
        <v>197625</v>
      </c>
      <c r="M63" s="32"/>
      <c r="P63" s="38"/>
      <c r="Q63" s="37"/>
      <c r="R63" s="37"/>
      <c r="S63" s="37"/>
    </row>
    <row r="64" spans="2:19" ht="15" customHeight="1" x14ac:dyDescent="0.25">
      <c r="B64" s="3"/>
      <c r="C64" s="3"/>
      <c r="D64" s="2">
        <v>380</v>
      </c>
      <c r="E64" s="2"/>
      <c r="F64" s="906" t="s">
        <v>136</v>
      </c>
      <c r="G64" s="906"/>
      <c r="H64" s="35" t="s">
        <v>62</v>
      </c>
      <c r="I64" s="32"/>
      <c r="J64" s="906" t="s">
        <v>137</v>
      </c>
      <c r="K64" s="906"/>
      <c r="L64" s="31">
        <v>256587</v>
      </c>
      <c r="M64" s="32"/>
      <c r="P64" s="38"/>
      <c r="Q64" s="37"/>
      <c r="R64" s="37"/>
      <c r="S64" s="37"/>
    </row>
    <row r="65" spans="2:25" ht="15" customHeight="1" x14ac:dyDescent="0.25">
      <c r="B65" s="3"/>
      <c r="C65" s="3"/>
      <c r="D65" s="2">
        <v>380</v>
      </c>
      <c r="E65" s="2"/>
      <c r="F65" s="909" t="s">
        <v>138</v>
      </c>
      <c r="G65" s="909"/>
      <c r="H65" s="35" t="s">
        <v>62</v>
      </c>
      <c r="I65" s="32"/>
      <c r="J65" s="909" t="s">
        <v>139</v>
      </c>
      <c r="K65" s="909"/>
      <c r="L65" s="31">
        <v>256587</v>
      </c>
      <c r="M65" s="32"/>
      <c r="P65" s="38"/>
      <c r="Q65" s="37"/>
      <c r="R65" s="37"/>
      <c r="S65" s="37"/>
    </row>
    <row r="66" spans="2:25" ht="15" customHeight="1" x14ac:dyDescent="0.25">
      <c r="B66" s="3"/>
      <c r="C66" s="3"/>
      <c r="D66" s="2">
        <v>380</v>
      </c>
      <c r="E66" s="2"/>
      <c r="F66" s="906" t="s">
        <v>140</v>
      </c>
      <c r="G66" s="906"/>
      <c r="H66" s="35" t="s">
        <v>62</v>
      </c>
      <c r="I66" s="32"/>
      <c r="J66" s="906" t="s">
        <v>141</v>
      </c>
      <c r="K66" s="906"/>
      <c r="L66" s="31">
        <v>302250</v>
      </c>
      <c r="M66" s="32"/>
      <c r="P66" s="38"/>
      <c r="Q66" s="37"/>
      <c r="R66" s="37"/>
      <c r="S66" s="37"/>
    </row>
    <row r="67" spans="2:25" ht="15" customHeight="1" x14ac:dyDescent="0.25">
      <c r="B67" s="3"/>
      <c r="C67" s="3"/>
      <c r="D67" s="2">
        <v>380</v>
      </c>
      <c r="E67" s="2"/>
      <c r="F67" s="909" t="s">
        <v>142</v>
      </c>
      <c r="G67" s="909"/>
      <c r="H67" s="35" t="s">
        <v>62</v>
      </c>
      <c r="I67" s="32"/>
      <c r="J67" s="909" t="s">
        <v>143</v>
      </c>
      <c r="K67" s="909"/>
      <c r="L67" s="31">
        <v>302250</v>
      </c>
      <c r="M67" s="32"/>
      <c r="P67" s="38"/>
      <c r="Q67" s="37"/>
      <c r="R67" s="37"/>
      <c r="S67" s="37"/>
    </row>
    <row r="68" spans="2:25" ht="15" customHeight="1" x14ac:dyDescent="0.25">
      <c r="B68" s="3"/>
      <c r="C68" s="3"/>
      <c r="D68" s="2">
        <v>380</v>
      </c>
      <c r="E68" s="2"/>
      <c r="F68" s="906" t="s">
        <v>144</v>
      </c>
      <c r="G68" s="906"/>
      <c r="H68" s="35" t="s">
        <v>62</v>
      </c>
      <c r="I68" s="32"/>
      <c r="J68" s="906" t="s">
        <v>145</v>
      </c>
      <c r="K68" s="906"/>
      <c r="L68" s="31">
        <v>364653</v>
      </c>
      <c r="M68" s="32"/>
      <c r="P68" s="38"/>
      <c r="Q68" s="37"/>
      <c r="R68" s="37"/>
      <c r="S68" s="37"/>
    </row>
    <row r="69" spans="2:25" ht="15" customHeight="1" x14ac:dyDescent="0.25">
      <c r="B69" s="3"/>
      <c r="C69" s="3"/>
      <c r="D69" s="2">
        <v>380</v>
      </c>
      <c r="E69" s="2"/>
      <c r="F69" s="909" t="s">
        <v>146</v>
      </c>
      <c r="G69" s="909"/>
      <c r="H69" s="35" t="s">
        <v>62</v>
      </c>
      <c r="I69" s="32"/>
      <c r="J69" s="909" t="s">
        <v>147</v>
      </c>
      <c r="K69" s="909"/>
      <c r="L69" s="31">
        <v>364653</v>
      </c>
      <c r="M69" s="32"/>
      <c r="P69" s="38"/>
      <c r="Q69" s="37"/>
      <c r="R69" s="37"/>
      <c r="S69" s="37"/>
    </row>
    <row r="70" spans="2:25" ht="15" customHeight="1" x14ac:dyDescent="0.25">
      <c r="B70" s="3"/>
      <c r="C70" s="3"/>
      <c r="D70" s="2">
        <v>380</v>
      </c>
      <c r="E70" s="2"/>
      <c r="F70" s="906" t="s">
        <v>148</v>
      </c>
      <c r="G70" s="906"/>
      <c r="H70" s="35" t="s">
        <v>62</v>
      </c>
      <c r="I70" s="32"/>
      <c r="J70" s="906" t="s">
        <v>149</v>
      </c>
      <c r="K70" s="906"/>
      <c r="L70" s="31">
        <v>650163</v>
      </c>
      <c r="M70" s="32"/>
      <c r="P70" s="38"/>
      <c r="Q70" s="37"/>
      <c r="R70" s="37"/>
      <c r="S70" s="37"/>
    </row>
    <row r="71" spans="2:25" ht="15" customHeight="1" x14ac:dyDescent="0.25">
      <c r="B71" s="3"/>
      <c r="C71" s="3"/>
      <c r="D71" s="2">
        <v>380</v>
      </c>
      <c r="E71" s="2"/>
      <c r="F71" s="906" t="s">
        <v>150</v>
      </c>
      <c r="G71" s="906"/>
      <c r="H71" s="35" t="s">
        <v>62</v>
      </c>
      <c r="I71" s="32"/>
      <c r="J71" s="906" t="s">
        <v>151</v>
      </c>
      <c r="K71" s="906"/>
      <c r="L71" s="31">
        <v>732282</v>
      </c>
      <c r="M71" s="32"/>
      <c r="P71" s="38"/>
      <c r="Q71" s="37"/>
      <c r="R71" s="37"/>
      <c r="S71" s="37"/>
    </row>
    <row r="72" spans="2:25" ht="15" customHeight="1" x14ac:dyDescent="0.25">
      <c r="B72" s="3"/>
      <c r="C72" s="3"/>
      <c r="D72" s="2">
        <v>380</v>
      </c>
      <c r="E72" s="2"/>
      <c r="F72" s="906"/>
      <c r="G72" s="906"/>
      <c r="H72" s="907"/>
      <c r="I72" s="908"/>
      <c r="J72" s="906" t="s">
        <v>152</v>
      </c>
      <c r="K72" s="906"/>
      <c r="L72" s="45">
        <v>1108560</v>
      </c>
      <c r="M72" s="32"/>
      <c r="P72" s="38"/>
      <c r="Q72" s="37"/>
      <c r="R72" s="37"/>
      <c r="S72" s="37"/>
    </row>
    <row r="73" spans="2:25" ht="14.25" customHeight="1" x14ac:dyDescent="0.25">
      <c r="B73" s="3"/>
      <c r="C73" s="3"/>
      <c r="D73" s="2">
        <v>380</v>
      </c>
      <c r="E73" s="2"/>
      <c r="F73" s="906"/>
      <c r="G73" s="906"/>
      <c r="H73" s="907"/>
      <c r="I73" s="908"/>
      <c r="J73" s="906" t="s">
        <v>153</v>
      </c>
      <c r="K73" s="906"/>
      <c r="L73" s="45">
        <v>1124742</v>
      </c>
      <c r="M73" s="32"/>
      <c r="P73" s="38"/>
      <c r="Q73" s="37"/>
      <c r="R73" s="37"/>
      <c r="S73" s="37"/>
    </row>
    <row r="74" spans="2:25" ht="14.25" customHeight="1" x14ac:dyDescent="0.25">
      <c r="B74" s="46"/>
      <c r="C74" s="46"/>
      <c r="D74" s="47"/>
      <c r="E74" s="47"/>
      <c r="F74" s="48"/>
      <c r="G74" s="48"/>
      <c r="H74" s="49"/>
      <c r="I74" s="38"/>
      <c r="J74" s="48"/>
      <c r="K74" s="48"/>
      <c r="L74" s="49"/>
      <c r="M74" s="38"/>
      <c r="P74" s="38"/>
      <c r="Q74" s="37"/>
      <c r="R74" s="37"/>
      <c r="S74" s="37"/>
    </row>
    <row r="75" spans="2:25" ht="14.25" customHeight="1" x14ac:dyDescent="0.25">
      <c r="D75" s="50"/>
      <c r="E75" s="50"/>
      <c r="F75" s="50"/>
      <c r="G75" s="50"/>
      <c r="H75" s="51"/>
      <c r="I75" s="51"/>
      <c r="J75" s="49"/>
      <c r="K75" s="38"/>
      <c r="L75" s="51"/>
      <c r="M75" s="51"/>
      <c r="N75" s="49"/>
      <c r="O75" s="38"/>
      <c r="P75" s="38"/>
      <c r="Q75" s="37"/>
      <c r="R75" s="37"/>
      <c r="S75" s="37"/>
    </row>
    <row r="76" spans="2:25" x14ac:dyDescent="0.25">
      <c r="D76" s="20"/>
      <c r="E76" s="910" t="s">
        <v>154</v>
      </c>
      <c r="F76" s="910"/>
      <c r="G76" s="910"/>
      <c r="H76" s="910"/>
      <c r="I76" s="910"/>
      <c r="J76" s="910"/>
      <c r="K76" s="910"/>
      <c r="L76" s="910"/>
      <c r="M76" s="910"/>
      <c r="N76" s="910"/>
      <c r="O76" s="52"/>
      <c r="P76" s="53"/>
      <c r="Q76" s="52"/>
      <c r="R76" s="52"/>
      <c r="S76" s="52"/>
      <c r="T76" s="20"/>
      <c r="U76" s="20"/>
      <c r="X76" s="37"/>
      <c r="Y76" s="37"/>
    </row>
    <row r="77" spans="2:25" ht="45" customHeight="1" x14ac:dyDescent="0.25">
      <c r="D77" s="20"/>
      <c r="E77" s="911" t="s">
        <v>155</v>
      </c>
      <c r="F77" s="911"/>
      <c r="G77" s="911"/>
      <c r="H77" s="911"/>
      <c r="I77" s="911"/>
      <c r="J77" s="911"/>
      <c r="K77" s="911"/>
      <c r="L77" s="911"/>
      <c r="M77" s="911"/>
      <c r="N77" s="911"/>
      <c r="O77" s="911"/>
      <c r="P77" s="53"/>
      <c r="Q77" s="52"/>
      <c r="R77" s="52"/>
      <c r="S77" s="52"/>
      <c r="T77" s="20"/>
      <c r="U77" s="20"/>
      <c r="X77" s="37"/>
      <c r="Y77" s="37"/>
    </row>
    <row r="78" spans="2:25" ht="15" customHeight="1" x14ac:dyDescent="0.25">
      <c r="D78" s="20"/>
      <c r="E78" s="911" t="s">
        <v>156</v>
      </c>
      <c r="F78" s="911"/>
      <c r="G78" s="911"/>
      <c r="H78" s="911"/>
      <c r="I78" s="911"/>
      <c r="J78" s="911"/>
      <c r="K78" s="911"/>
      <c r="L78" s="911"/>
      <c r="M78" s="911"/>
      <c r="N78" s="911"/>
      <c r="O78" s="52"/>
      <c r="P78" s="53"/>
      <c r="Q78" s="52"/>
      <c r="R78" s="52"/>
      <c r="S78" s="52"/>
      <c r="T78" s="20"/>
      <c r="U78" s="20"/>
      <c r="X78" s="37"/>
      <c r="Y78" s="37"/>
    </row>
    <row r="79" spans="2:25" ht="15" customHeight="1" x14ac:dyDescent="0.25">
      <c r="D79" s="20"/>
      <c r="E79" s="911" t="s">
        <v>157</v>
      </c>
      <c r="F79" s="911"/>
      <c r="G79" s="911"/>
      <c r="H79" s="911"/>
      <c r="I79" s="911"/>
      <c r="J79" s="911"/>
      <c r="K79" s="911"/>
      <c r="L79" s="911"/>
      <c r="M79" s="911"/>
      <c r="N79" s="911"/>
      <c r="O79" s="52"/>
      <c r="P79" s="53"/>
      <c r="Q79" s="52"/>
      <c r="R79" s="52"/>
      <c r="S79" s="52"/>
      <c r="T79" s="20"/>
      <c r="U79" s="20"/>
      <c r="X79" s="37"/>
      <c r="Y79" s="37"/>
    </row>
    <row r="80" spans="2:25" ht="11.25" customHeight="1" x14ac:dyDescent="0.25">
      <c r="H80" s="51"/>
      <c r="I80" s="51"/>
      <c r="J80" s="49"/>
      <c r="K80" s="38"/>
      <c r="L80" s="51"/>
      <c r="M80" s="51"/>
      <c r="N80" s="49"/>
      <c r="O80" s="38"/>
      <c r="P80" s="38"/>
      <c r="Q80" s="37"/>
      <c r="R80" s="37"/>
      <c r="S80" s="37"/>
    </row>
    <row r="81" spans="4:21" ht="15" customHeight="1" x14ac:dyDescent="0.25">
      <c r="D81" s="912" t="s">
        <v>158</v>
      </c>
      <c r="E81" s="912" t="s">
        <v>159</v>
      </c>
      <c r="F81" s="912" t="s">
        <v>160</v>
      </c>
      <c r="G81" s="912"/>
      <c r="H81" s="912"/>
      <c r="I81" s="912" t="s">
        <v>161</v>
      </c>
      <c r="J81" s="912"/>
      <c r="K81" s="912"/>
      <c r="L81" s="912" t="s">
        <v>162</v>
      </c>
      <c r="M81" s="912"/>
      <c r="N81" s="912"/>
      <c r="O81" s="912" t="s">
        <v>163</v>
      </c>
      <c r="P81" s="912"/>
      <c r="Q81" s="912"/>
      <c r="R81" s="21"/>
      <c r="S81" s="21"/>
      <c r="T81" s="20"/>
    </row>
    <row r="82" spans="4:21" ht="15" customHeight="1" x14ac:dyDescent="0.25">
      <c r="D82" s="912"/>
      <c r="E82" s="912"/>
      <c r="F82" s="912" t="s">
        <v>164</v>
      </c>
      <c r="G82" s="913" t="s">
        <v>165</v>
      </c>
      <c r="H82" s="913"/>
      <c r="I82" s="912" t="s">
        <v>164</v>
      </c>
      <c r="J82" s="913" t="s">
        <v>165</v>
      </c>
      <c r="K82" s="913"/>
      <c r="L82" s="912" t="s">
        <v>164</v>
      </c>
      <c r="M82" s="914" t="s">
        <v>165</v>
      </c>
      <c r="N82" s="914"/>
      <c r="O82" s="912" t="s">
        <v>164</v>
      </c>
      <c r="P82" s="914" t="s">
        <v>165</v>
      </c>
      <c r="Q82" s="914"/>
      <c r="R82" s="21"/>
      <c r="S82" s="21"/>
      <c r="T82" s="20"/>
    </row>
    <row r="83" spans="4:21" ht="15" customHeight="1" x14ac:dyDescent="0.25">
      <c r="D83" s="912"/>
      <c r="E83" s="912"/>
      <c r="F83" s="912"/>
      <c r="G83" s="54" t="s">
        <v>166</v>
      </c>
      <c r="H83" s="54" t="s">
        <v>167</v>
      </c>
      <c r="I83" s="912"/>
      <c r="J83" s="54" t="s">
        <v>166</v>
      </c>
      <c r="K83" s="54" t="s">
        <v>167</v>
      </c>
      <c r="L83" s="912"/>
      <c r="M83" s="54" t="s">
        <v>166</v>
      </c>
      <c r="N83" s="54" t="s">
        <v>167</v>
      </c>
      <c r="O83" s="912"/>
      <c r="P83" s="54" t="s">
        <v>166</v>
      </c>
      <c r="Q83" s="54" t="s">
        <v>167</v>
      </c>
      <c r="R83" s="21"/>
      <c r="S83" s="21"/>
      <c r="T83" s="20"/>
    </row>
    <row r="84" spans="4:21" ht="15" customHeight="1" x14ac:dyDescent="0.25">
      <c r="D84" s="912" t="s">
        <v>168</v>
      </c>
      <c r="E84" s="55">
        <v>25</v>
      </c>
      <c r="F84" s="56">
        <v>977</v>
      </c>
      <c r="G84" s="56">
        <v>10</v>
      </c>
      <c r="H84" s="56">
        <v>8.3000000000000007</v>
      </c>
      <c r="I84" s="56">
        <v>1897</v>
      </c>
      <c r="J84" s="56">
        <v>14</v>
      </c>
      <c r="K84" s="56">
        <v>12</v>
      </c>
      <c r="L84" s="56">
        <v>2190</v>
      </c>
      <c r="M84" s="56">
        <v>25</v>
      </c>
      <c r="N84" s="56">
        <v>23</v>
      </c>
      <c r="O84" s="57">
        <v>2822</v>
      </c>
      <c r="P84" s="57">
        <v>30</v>
      </c>
      <c r="Q84" s="57">
        <v>28</v>
      </c>
      <c r="R84" s="21"/>
      <c r="S84" s="21"/>
      <c r="T84" s="20"/>
    </row>
    <row r="85" spans="4:21" ht="15" customHeight="1" x14ac:dyDescent="0.25">
      <c r="D85" s="912"/>
      <c r="E85" s="55">
        <v>32</v>
      </c>
      <c r="F85" s="56">
        <v>872</v>
      </c>
      <c r="G85" s="56">
        <v>9</v>
      </c>
      <c r="H85" s="56">
        <v>7</v>
      </c>
      <c r="I85" s="56">
        <v>1684</v>
      </c>
      <c r="J85" s="56">
        <v>12</v>
      </c>
      <c r="K85" s="56">
        <v>10</v>
      </c>
      <c r="L85" s="56">
        <v>1929</v>
      </c>
      <c r="M85" s="56">
        <v>21</v>
      </c>
      <c r="N85" s="56">
        <v>19</v>
      </c>
      <c r="O85" s="57">
        <v>2664</v>
      </c>
      <c r="P85" s="57">
        <v>29</v>
      </c>
      <c r="Q85" s="57">
        <v>26</v>
      </c>
      <c r="R85" s="21"/>
      <c r="S85" s="21"/>
      <c r="T85" s="20"/>
    </row>
    <row r="86" spans="4:21" ht="15" customHeight="1" x14ac:dyDescent="0.25">
      <c r="D86" s="912"/>
      <c r="E86" s="55">
        <v>40</v>
      </c>
      <c r="F86" s="56">
        <v>710</v>
      </c>
      <c r="G86" s="56">
        <v>7.8</v>
      </c>
      <c r="H86" s="56">
        <v>6.5</v>
      </c>
      <c r="I86" s="56">
        <v>1347</v>
      </c>
      <c r="J86" s="56">
        <v>11</v>
      </c>
      <c r="K86" s="56">
        <v>9.1</v>
      </c>
      <c r="L86" s="56">
        <v>1526</v>
      </c>
      <c r="M86" s="56">
        <v>18</v>
      </c>
      <c r="N86" s="56">
        <v>16</v>
      </c>
      <c r="O86" s="57">
        <v>2348</v>
      </c>
      <c r="P86" s="57">
        <v>24</v>
      </c>
      <c r="Q86" s="57">
        <v>23</v>
      </c>
      <c r="R86" s="21"/>
      <c r="S86" s="21"/>
      <c r="T86" s="20"/>
    </row>
    <row r="87" spans="4:21" ht="15" customHeight="1" x14ac:dyDescent="0.25">
      <c r="D87" s="912" t="s">
        <v>169</v>
      </c>
      <c r="E87" s="55">
        <v>25</v>
      </c>
      <c r="F87" s="56">
        <v>826</v>
      </c>
      <c r="G87" s="56">
        <v>6.3</v>
      </c>
      <c r="H87" s="56">
        <v>5.7</v>
      </c>
      <c r="I87" s="56">
        <v>1578</v>
      </c>
      <c r="J87" s="56">
        <v>12</v>
      </c>
      <c r="K87" s="56">
        <v>11</v>
      </c>
      <c r="L87" s="56">
        <v>1847</v>
      </c>
      <c r="M87" s="56">
        <v>20</v>
      </c>
      <c r="N87" s="56">
        <v>18</v>
      </c>
      <c r="O87" s="57">
        <v>2369</v>
      </c>
      <c r="P87" s="58">
        <v>26</v>
      </c>
      <c r="Q87" s="58">
        <v>24</v>
      </c>
      <c r="R87" s="21"/>
      <c r="S87" s="21"/>
      <c r="T87" s="20"/>
    </row>
    <row r="88" spans="4:21" ht="15" customHeight="1" x14ac:dyDescent="0.25">
      <c r="D88" s="912"/>
      <c r="E88" s="55">
        <v>32</v>
      </c>
      <c r="F88" s="56">
        <v>735</v>
      </c>
      <c r="G88" s="56">
        <v>5.0999999999999996</v>
      </c>
      <c r="H88" s="56">
        <v>4.5999999999999996</v>
      </c>
      <c r="I88" s="56">
        <v>1398</v>
      </c>
      <c r="J88" s="56">
        <v>10</v>
      </c>
      <c r="K88" s="56">
        <v>9</v>
      </c>
      <c r="L88" s="56">
        <v>1616</v>
      </c>
      <c r="M88" s="56">
        <v>17</v>
      </c>
      <c r="N88" s="56">
        <v>15</v>
      </c>
      <c r="O88" s="57">
        <v>2119</v>
      </c>
      <c r="P88" s="58">
        <v>22</v>
      </c>
      <c r="Q88" s="58">
        <v>20</v>
      </c>
      <c r="R88" s="21"/>
      <c r="S88" s="21"/>
      <c r="T88" s="20"/>
    </row>
    <row r="89" spans="4:21" ht="15" customHeight="1" x14ac:dyDescent="0.25">
      <c r="D89" s="912"/>
      <c r="E89" s="55">
        <v>40</v>
      </c>
      <c r="F89" s="56">
        <v>595</v>
      </c>
      <c r="G89" s="56">
        <v>4.5</v>
      </c>
      <c r="H89" s="56">
        <v>4.0999999999999996</v>
      </c>
      <c r="I89" s="56">
        <v>1114</v>
      </c>
      <c r="J89" s="56">
        <v>9.1999999999999993</v>
      </c>
      <c r="K89" s="56">
        <v>8.4</v>
      </c>
      <c r="L89" s="56">
        <v>1259</v>
      </c>
      <c r="M89" s="56">
        <v>16</v>
      </c>
      <c r="N89" s="56">
        <v>15</v>
      </c>
      <c r="O89" s="57">
        <v>1772</v>
      </c>
      <c r="P89" s="58">
        <v>19</v>
      </c>
      <c r="Q89" s="58">
        <v>17</v>
      </c>
      <c r="R89" s="21"/>
      <c r="S89" s="21"/>
      <c r="T89" s="20"/>
    </row>
    <row r="90" spans="4:21" ht="15" customHeight="1" x14ac:dyDescent="0.25">
      <c r="D90" s="912" t="s">
        <v>170</v>
      </c>
      <c r="E90" s="55">
        <v>25</v>
      </c>
      <c r="F90" s="56">
        <v>690</v>
      </c>
      <c r="G90" s="56">
        <v>4.9000000000000004</v>
      </c>
      <c r="H90" s="56">
        <v>4.5</v>
      </c>
      <c r="I90" s="56">
        <v>1294</v>
      </c>
      <c r="J90" s="56">
        <v>9.6999999999999993</v>
      </c>
      <c r="K90" s="56">
        <v>8.8000000000000007</v>
      </c>
      <c r="L90" s="56">
        <v>1521</v>
      </c>
      <c r="M90" s="56">
        <v>17</v>
      </c>
      <c r="N90" s="56">
        <v>15</v>
      </c>
      <c r="O90" s="57">
        <v>1918</v>
      </c>
      <c r="P90" s="58">
        <v>19</v>
      </c>
      <c r="Q90" s="58">
        <v>17</v>
      </c>
      <c r="R90" s="21"/>
      <c r="S90" s="21"/>
      <c r="T90" s="20"/>
    </row>
    <row r="91" spans="4:21" ht="15" customHeight="1" x14ac:dyDescent="0.25">
      <c r="D91" s="912"/>
      <c r="E91" s="55">
        <v>32</v>
      </c>
      <c r="F91" s="56">
        <v>612</v>
      </c>
      <c r="G91" s="56">
        <v>3.9</v>
      </c>
      <c r="H91" s="56">
        <v>3.5</v>
      </c>
      <c r="I91" s="56">
        <v>1142</v>
      </c>
      <c r="J91" s="56">
        <v>8.1999999999999993</v>
      </c>
      <c r="K91" s="56">
        <v>7.5</v>
      </c>
      <c r="L91" s="56">
        <v>1316</v>
      </c>
      <c r="M91" s="56">
        <v>14</v>
      </c>
      <c r="N91" s="56">
        <v>13</v>
      </c>
      <c r="O91" s="57">
        <v>1713</v>
      </c>
      <c r="P91" s="58">
        <v>17</v>
      </c>
      <c r="Q91" s="58">
        <v>15</v>
      </c>
      <c r="R91" s="21"/>
      <c r="S91" s="21"/>
      <c r="T91" s="20"/>
    </row>
    <row r="92" spans="4:21" ht="15" customHeight="1" x14ac:dyDescent="0.25">
      <c r="D92" s="912"/>
      <c r="E92" s="55">
        <v>40</v>
      </c>
      <c r="F92" s="56">
        <v>492</v>
      </c>
      <c r="G92" s="56">
        <v>3.5</v>
      </c>
      <c r="H92" s="56">
        <v>3.2</v>
      </c>
      <c r="I92" s="56">
        <v>902</v>
      </c>
      <c r="J92" s="56">
        <v>7.4</v>
      </c>
      <c r="K92" s="56">
        <v>6.7</v>
      </c>
      <c r="L92" s="56">
        <v>999</v>
      </c>
      <c r="M92" s="56">
        <v>13</v>
      </c>
      <c r="N92" s="56">
        <v>12</v>
      </c>
      <c r="O92" s="57">
        <v>1400</v>
      </c>
      <c r="P92" s="58">
        <v>15</v>
      </c>
      <c r="Q92" s="58">
        <v>14</v>
      </c>
      <c r="R92" s="21"/>
      <c r="S92" s="21"/>
      <c r="T92" s="20"/>
    </row>
    <row r="93" spans="4:21" ht="15" customHeight="1" x14ac:dyDescent="0.25"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21"/>
      <c r="S93" s="21"/>
      <c r="T93" s="20"/>
    </row>
    <row r="94" spans="4:21" ht="15" customHeight="1" x14ac:dyDescent="0.25">
      <c r="D94" s="912" t="s">
        <v>158</v>
      </c>
      <c r="E94" s="912" t="s">
        <v>159</v>
      </c>
      <c r="F94" s="912" t="s">
        <v>171</v>
      </c>
      <c r="G94" s="912"/>
      <c r="H94" s="912"/>
      <c r="I94" s="915" t="s">
        <v>172</v>
      </c>
      <c r="J94" s="915"/>
      <c r="K94" s="915"/>
      <c r="L94" s="915" t="s">
        <v>173</v>
      </c>
      <c r="M94" s="915"/>
      <c r="N94" s="915"/>
      <c r="O94" s="915" t="s">
        <v>174</v>
      </c>
      <c r="P94" s="915"/>
      <c r="Q94" s="915"/>
      <c r="R94" s="916" t="s">
        <v>175</v>
      </c>
      <c r="S94" s="916"/>
      <c r="T94" s="916"/>
      <c r="U94" s="916"/>
    </row>
    <row r="95" spans="4:21" ht="15" customHeight="1" x14ac:dyDescent="0.25">
      <c r="D95" s="912"/>
      <c r="E95" s="912"/>
      <c r="F95" s="912" t="s">
        <v>164</v>
      </c>
      <c r="G95" s="914" t="s">
        <v>165</v>
      </c>
      <c r="H95" s="914"/>
      <c r="I95" s="912" t="s">
        <v>164</v>
      </c>
      <c r="J95" s="914" t="s">
        <v>165</v>
      </c>
      <c r="K95" s="914"/>
      <c r="L95" s="912" t="s">
        <v>164</v>
      </c>
      <c r="M95" s="914" t="s">
        <v>165</v>
      </c>
      <c r="N95" s="914"/>
      <c r="O95" s="912" t="s">
        <v>164</v>
      </c>
      <c r="P95" s="914" t="s">
        <v>165</v>
      </c>
      <c r="Q95" s="914"/>
      <c r="R95" s="916"/>
      <c r="S95" s="916"/>
      <c r="T95" s="916"/>
      <c r="U95" s="916"/>
    </row>
    <row r="96" spans="4:21" ht="15" customHeight="1" x14ac:dyDescent="0.25">
      <c r="D96" s="912"/>
      <c r="E96" s="912"/>
      <c r="F96" s="912"/>
      <c r="G96" s="54" t="s">
        <v>166</v>
      </c>
      <c r="H96" s="54" t="s">
        <v>167</v>
      </c>
      <c r="I96" s="912"/>
      <c r="J96" s="54" t="s">
        <v>166</v>
      </c>
      <c r="K96" s="54" t="s">
        <v>167</v>
      </c>
      <c r="L96" s="912"/>
      <c r="M96" s="54" t="s">
        <v>166</v>
      </c>
      <c r="N96" s="54" t="s">
        <v>167</v>
      </c>
      <c r="O96" s="912"/>
      <c r="P96" s="54" t="s">
        <v>166</v>
      </c>
      <c r="Q96" s="54" t="s">
        <v>167</v>
      </c>
      <c r="R96" s="916"/>
      <c r="S96" s="916"/>
      <c r="T96" s="916"/>
      <c r="U96" s="916"/>
    </row>
    <row r="97" spans="4:20" ht="15" customHeight="1" x14ac:dyDescent="0.25">
      <c r="D97" s="912" t="s">
        <v>168</v>
      </c>
      <c r="E97" s="55">
        <v>25</v>
      </c>
      <c r="F97" s="57">
        <v>3140</v>
      </c>
      <c r="G97" s="57">
        <v>35</v>
      </c>
      <c r="H97" s="57">
        <v>32</v>
      </c>
      <c r="I97" s="57">
        <v>3600</v>
      </c>
      <c r="J97" s="57">
        <v>42</v>
      </c>
      <c r="K97" s="57">
        <v>40</v>
      </c>
      <c r="L97" s="57">
        <v>4282</v>
      </c>
      <c r="M97" s="57">
        <v>75</v>
      </c>
      <c r="N97" s="57">
        <v>60</v>
      </c>
      <c r="O97" s="57">
        <v>6000</v>
      </c>
      <c r="P97" s="57">
        <v>120</v>
      </c>
      <c r="Q97" s="57">
        <v>110</v>
      </c>
      <c r="R97" s="60"/>
      <c r="S97" s="61"/>
      <c r="T97" s="20"/>
    </row>
    <row r="98" spans="4:20" ht="15" customHeight="1" x14ac:dyDescent="0.25">
      <c r="D98" s="912"/>
      <c r="E98" s="55">
        <v>32</v>
      </c>
      <c r="F98" s="57">
        <v>2971</v>
      </c>
      <c r="G98" s="57">
        <v>32</v>
      </c>
      <c r="H98" s="57">
        <v>31</v>
      </c>
      <c r="I98" s="57">
        <v>3215</v>
      </c>
      <c r="J98" s="57">
        <v>40</v>
      </c>
      <c r="K98" s="57">
        <v>38</v>
      </c>
      <c r="L98" s="57">
        <v>3996</v>
      </c>
      <c r="M98" s="57">
        <v>70</v>
      </c>
      <c r="N98" s="57">
        <v>52</v>
      </c>
      <c r="O98" s="57">
        <v>5500</v>
      </c>
      <c r="P98" s="57">
        <v>104</v>
      </c>
      <c r="Q98" s="57">
        <v>100</v>
      </c>
      <c r="R98" s="60"/>
      <c r="S98" s="61"/>
      <c r="T98" s="20"/>
    </row>
    <row r="99" spans="4:20" ht="15" customHeight="1" x14ac:dyDescent="0.25">
      <c r="D99" s="912"/>
      <c r="E99" s="55">
        <v>40</v>
      </c>
      <c r="F99" s="57">
        <v>2625</v>
      </c>
      <c r="G99" s="57">
        <v>27</v>
      </c>
      <c r="H99" s="57">
        <v>26</v>
      </c>
      <c r="I99" s="57">
        <v>2920</v>
      </c>
      <c r="J99" s="57">
        <v>36</v>
      </c>
      <c r="K99" s="57">
        <v>35</v>
      </c>
      <c r="L99" s="57">
        <v>3430</v>
      </c>
      <c r="M99" s="57">
        <v>60</v>
      </c>
      <c r="N99" s="57">
        <v>41</v>
      </c>
      <c r="O99" s="57">
        <v>4700</v>
      </c>
      <c r="P99" s="57">
        <v>97</v>
      </c>
      <c r="Q99" s="57">
        <v>90</v>
      </c>
      <c r="R99" s="60"/>
      <c r="S99" s="61"/>
      <c r="T99" s="20"/>
    </row>
    <row r="100" spans="4:20" ht="15" customHeight="1" x14ac:dyDescent="0.25">
      <c r="D100" s="912" t="s">
        <v>169</v>
      </c>
      <c r="E100" s="55">
        <v>25</v>
      </c>
      <c r="F100" s="57">
        <v>3031</v>
      </c>
      <c r="G100" s="58">
        <v>30</v>
      </c>
      <c r="H100" s="58">
        <v>27</v>
      </c>
      <c r="I100" s="57">
        <v>3345</v>
      </c>
      <c r="J100" s="58">
        <v>34</v>
      </c>
      <c r="K100" s="58">
        <v>32</v>
      </c>
      <c r="L100" s="57">
        <v>4065</v>
      </c>
      <c r="M100" s="58">
        <v>66</v>
      </c>
      <c r="N100" s="58">
        <v>52</v>
      </c>
      <c r="O100" s="57">
        <v>5904</v>
      </c>
      <c r="P100" s="58">
        <v>98</v>
      </c>
      <c r="Q100" s="58">
        <v>79</v>
      </c>
      <c r="R100" s="60"/>
      <c r="S100" s="61"/>
      <c r="T100" s="20"/>
    </row>
    <row r="101" spans="4:20" ht="15" customHeight="1" x14ac:dyDescent="0.25">
      <c r="D101" s="912"/>
      <c r="E101" s="55">
        <v>32</v>
      </c>
      <c r="F101" s="57">
        <v>2683</v>
      </c>
      <c r="G101" s="58">
        <v>27</v>
      </c>
      <c r="H101" s="58">
        <v>24</v>
      </c>
      <c r="I101" s="57">
        <v>3040</v>
      </c>
      <c r="J101" s="58">
        <v>31</v>
      </c>
      <c r="K101" s="58">
        <v>30</v>
      </c>
      <c r="L101" s="57">
        <v>3645</v>
      </c>
      <c r="M101" s="58">
        <v>58</v>
      </c>
      <c r="N101" s="58">
        <v>47</v>
      </c>
      <c r="O101" s="57">
        <v>5246</v>
      </c>
      <c r="P101" s="58">
        <v>87</v>
      </c>
      <c r="Q101" s="58">
        <v>75</v>
      </c>
      <c r="R101" s="60"/>
      <c r="S101" s="61"/>
      <c r="T101" s="20"/>
    </row>
    <row r="102" spans="4:20" ht="15" customHeight="1" x14ac:dyDescent="0.25">
      <c r="D102" s="912"/>
      <c r="E102" s="55">
        <v>40</v>
      </c>
      <c r="F102" s="57">
        <v>2280</v>
      </c>
      <c r="G102" s="58">
        <v>23</v>
      </c>
      <c r="H102" s="58">
        <v>21</v>
      </c>
      <c r="I102" s="57">
        <v>2704</v>
      </c>
      <c r="J102" s="58">
        <v>29</v>
      </c>
      <c r="K102" s="58">
        <v>27</v>
      </c>
      <c r="L102" s="57">
        <v>3218</v>
      </c>
      <c r="M102" s="58">
        <v>48</v>
      </c>
      <c r="N102" s="58">
        <v>39</v>
      </c>
      <c r="O102" s="57">
        <v>4198</v>
      </c>
      <c r="P102" s="58">
        <v>73</v>
      </c>
      <c r="Q102" s="58">
        <v>66</v>
      </c>
      <c r="R102" s="60"/>
      <c r="S102" s="61"/>
      <c r="T102" s="20"/>
    </row>
    <row r="103" spans="4:20" ht="15" customHeight="1" x14ac:dyDescent="0.25">
      <c r="D103" s="912" t="s">
        <v>170</v>
      </c>
      <c r="E103" s="55">
        <v>25</v>
      </c>
      <c r="F103" s="57">
        <v>2484</v>
      </c>
      <c r="G103" s="58">
        <v>25</v>
      </c>
      <c r="H103" s="58">
        <v>23</v>
      </c>
      <c r="I103" s="57">
        <v>2800</v>
      </c>
      <c r="J103" s="58">
        <v>27</v>
      </c>
      <c r="K103" s="58">
        <v>25</v>
      </c>
      <c r="L103" s="57">
        <v>3292</v>
      </c>
      <c r="M103" s="58">
        <v>50</v>
      </c>
      <c r="N103" s="58">
        <v>43</v>
      </c>
      <c r="O103" s="57">
        <v>4814</v>
      </c>
      <c r="P103" s="58">
        <v>78</v>
      </c>
      <c r="Q103" s="58">
        <v>71</v>
      </c>
      <c r="R103" s="60"/>
      <c r="S103" s="61"/>
      <c r="T103" s="20"/>
    </row>
    <row r="104" spans="4:20" ht="15" customHeight="1" x14ac:dyDescent="0.25">
      <c r="D104" s="912"/>
      <c r="E104" s="55">
        <v>32</v>
      </c>
      <c r="F104" s="57">
        <v>2178</v>
      </c>
      <c r="G104" s="58">
        <v>22</v>
      </c>
      <c r="H104" s="58">
        <v>22</v>
      </c>
      <c r="I104" s="57">
        <v>2540</v>
      </c>
      <c r="J104" s="58">
        <v>25</v>
      </c>
      <c r="K104" s="58">
        <v>24</v>
      </c>
      <c r="L104" s="57">
        <v>2946</v>
      </c>
      <c r="M104" s="58">
        <v>45</v>
      </c>
      <c r="N104" s="58">
        <v>33</v>
      </c>
      <c r="O104" s="57">
        <v>4232</v>
      </c>
      <c r="P104" s="58">
        <v>72</v>
      </c>
      <c r="Q104" s="58">
        <v>66</v>
      </c>
      <c r="R104" s="60"/>
      <c r="S104" s="61"/>
      <c r="T104" s="20"/>
    </row>
    <row r="105" spans="4:20" ht="15" customHeight="1" x14ac:dyDescent="0.25">
      <c r="D105" s="912"/>
      <c r="E105" s="55">
        <v>40</v>
      </c>
      <c r="F105" s="57">
        <v>1821</v>
      </c>
      <c r="G105" s="58">
        <v>19</v>
      </c>
      <c r="H105" s="58">
        <v>17</v>
      </c>
      <c r="I105" s="57">
        <v>2100</v>
      </c>
      <c r="J105" s="58">
        <v>22</v>
      </c>
      <c r="K105" s="58">
        <v>20</v>
      </c>
      <c r="L105" s="57">
        <v>2587</v>
      </c>
      <c r="M105" s="58">
        <v>32</v>
      </c>
      <c r="N105" s="58">
        <v>29</v>
      </c>
      <c r="O105" s="57">
        <v>3300</v>
      </c>
      <c r="P105" s="58">
        <v>58</v>
      </c>
      <c r="Q105" s="58">
        <v>53</v>
      </c>
      <c r="R105" s="60"/>
      <c r="S105" s="61"/>
      <c r="T105" s="20"/>
    </row>
    <row r="106" spans="4:20" ht="15" customHeight="1" x14ac:dyDescent="0.25">
      <c r="D106" s="21"/>
      <c r="E106" s="21"/>
      <c r="F106" s="21"/>
      <c r="G106" s="21"/>
      <c r="H106" s="21"/>
      <c r="I106" s="21"/>
      <c r="O106" s="59"/>
      <c r="P106" s="59"/>
      <c r="Q106" s="59"/>
      <c r="R106" s="21"/>
      <c r="S106" s="21"/>
      <c r="T106" s="20"/>
    </row>
    <row r="107" spans="4:20" ht="15" customHeight="1" x14ac:dyDescent="0.25">
      <c r="D107" s="912" t="s">
        <v>158</v>
      </c>
      <c r="E107" s="912" t="s">
        <v>159</v>
      </c>
      <c r="F107" s="915" t="s">
        <v>176</v>
      </c>
      <c r="G107" s="915"/>
      <c r="H107" s="915"/>
      <c r="I107" s="915" t="s">
        <v>177</v>
      </c>
      <c r="J107" s="915"/>
      <c r="K107" s="915"/>
      <c r="L107" s="915" t="s">
        <v>178</v>
      </c>
      <c r="M107" s="915"/>
      <c r="N107" s="915"/>
      <c r="O107" s="915" t="s">
        <v>179</v>
      </c>
      <c r="P107" s="915"/>
      <c r="Q107" s="915"/>
      <c r="R107" s="915" t="s">
        <v>180</v>
      </c>
      <c r="S107" s="915"/>
      <c r="T107" s="915"/>
    </row>
    <row r="108" spans="4:20" ht="15" customHeight="1" x14ac:dyDescent="0.25">
      <c r="D108" s="912"/>
      <c r="E108" s="912"/>
      <c r="F108" s="912" t="s">
        <v>164</v>
      </c>
      <c r="G108" s="914" t="s">
        <v>165</v>
      </c>
      <c r="H108" s="914"/>
      <c r="I108" s="912" t="s">
        <v>164</v>
      </c>
      <c r="J108" s="914" t="s">
        <v>165</v>
      </c>
      <c r="K108" s="914"/>
      <c r="L108" s="912" t="s">
        <v>164</v>
      </c>
      <c r="M108" s="914" t="s">
        <v>165</v>
      </c>
      <c r="N108" s="914"/>
      <c r="O108" s="912" t="s">
        <v>164</v>
      </c>
      <c r="P108" s="914" t="s">
        <v>165</v>
      </c>
      <c r="Q108" s="914"/>
      <c r="R108" s="912" t="s">
        <v>164</v>
      </c>
      <c r="S108" s="54"/>
      <c r="T108" s="62"/>
    </row>
    <row r="109" spans="4:20" ht="15" customHeight="1" x14ac:dyDescent="0.25">
      <c r="D109" s="912"/>
      <c r="E109" s="912"/>
      <c r="F109" s="912"/>
      <c r="G109" s="54" t="s">
        <v>166</v>
      </c>
      <c r="H109" s="54" t="s">
        <v>167</v>
      </c>
      <c r="I109" s="912"/>
      <c r="J109" s="54" t="s">
        <v>166</v>
      </c>
      <c r="K109" s="54" t="s">
        <v>167</v>
      </c>
      <c r="L109" s="912"/>
      <c r="M109" s="54" t="s">
        <v>166</v>
      </c>
      <c r="N109" s="54" t="s">
        <v>167</v>
      </c>
      <c r="O109" s="912"/>
      <c r="P109" s="54" t="s">
        <v>166</v>
      </c>
      <c r="Q109" s="54" t="s">
        <v>167</v>
      </c>
      <c r="R109" s="912"/>
      <c r="S109" s="63" t="s">
        <v>166</v>
      </c>
      <c r="T109" s="54" t="s">
        <v>167</v>
      </c>
    </row>
    <row r="110" spans="4:20" ht="15" customHeight="1" x14ac:dyDescent="0.25">
      <c r="D110" s="912" t="s">
        <v>168</v>
      </c>
      <c r="E110" s="55">
        <v>25</v>
      </c>
      <c r="F110" s="57">
        <v>8346</v>
      </c>
      <c r="G110" s="57">
        <v>158</v>
      </c>
      <c r="H110" s="57">
        <v>144</v>
      </c>
      <c r="I110" s="57">
        <v>8840</v>
      </c>
      <c r="J110" s="57">
        <v>165</v>
      </c>
      <c r="K110" s="57">
        <v>160</v>
      </c>
      <c r="L110" s="57">
        <v>9840</v>
      </c>
      <c r="M110" s="57">
        <v>184</v>
      </c>
      <c r="N110" s="57">
        <v>167</v>
      </c>
      <c r="O110" s="57">
        <v>11900</v>
      </c>
      <c r="P110" s="57">
        <v>232</v>
      </c>
      <c r="Q110" s="57">
        <v>211</v>
      </c>
      <c r="R110" s="64">
        <v>14400</v>
      </c>
      <c r="S110" s="65">
        <v>292</v>
      </c>
      <c r="T110" s="66">
        <v>266</v>
      </c>
    </row>
    <row r="111" spans="4:20" ht="15" customHeight="1" x14ac:dyDescent="0.25">
      <c r="D111" s="912"/>
      <c r="E111" s="55">
        <v>32</v>
      </c>
      <c r="F111" s="57">
        <v>7189</v>
      </c>
      <c r="G111" s="57">
        <v>138</v>
      </c>
      <c r="H111" s="57">
        <v>126</v>
      </c>
      <c r="I111" s="57">
        <v>7689</v>
      </c>
      <c r="J111" s="57">
        <v>145</v>
      </c>
      <c r="K111" s="57">
        <v>136</v>
      </c>
      <c r="L111" s="57">
        <v>8709</v>
      </c>
      <c r="M111" s="57">
        <v>161</v>
      </c>
      <c r="N111" s="57">
        <v>147</v>
      </c>
      <c r="O111" s="57">
        <v>10700</v>
      </c>
      <c r="P111" s="57">
        <v>205</v>
      </c>
      <c r="Q111" s="57">
        <v>190</v>
      </c>
      <c r="R111" s="64">
        <v>13100</v>
      </c>
      <c r="S111" s="65">
        <v>260</v>
      </c>
      <c r="T111" s="66">
        <v>230</v>
      </c>
    </row>
    <row r="112" spans="4:20" ht="15" customHeight="1" x14ac:dyDescent="0.25">
      <c r="D112" s="912"/>
      <c r="E112" s="55">
        <v>40</v>
      </c>
      <c r="F112" s="57">
        <v>5427</v>
      </c>
      <c r="G112" s="57">
        <v>127</v>
      </c>
      <c r="H112" s="57">
        <v>116</v>
      </c>
      <c r="I112" s="57">
        <v>5923</v>
      </c>
      <c r="J112" s="57">
        <v>140</v>
      </c>
      <c r="K112" s="57">
        <v>126</v>
      </c>
      <c r="L112" s="57">
        <v>6961</v>
      </c>
      <c r="M112" s="57">
        <v>148</v>
      </c>
      <c r="N112" s="57">
        <v>135</v>
      </c>
      <c r="O112" s="57">
        <v>9800</v>
      </c>
      <c r="P112" s="57">
        <v>183</v>
      </c>
      <c r="Q112" s="57">
        <v>167</v>
      </c>
      <c r="R112" s="64">
        <v>11800</v>
      </c>
      <c r="S112" s="65">
        <v>230</v>
      </c>
      <c r="T112" s="66">
        <v>210</v>
      </c>
    </row>
    <row r="113" spans="4:20" ht="15" customHeight="1" x14ac:dyDescent="0.25">
      <c r="D113" s="912" t="s">
        <v>169</v>
      </c>
      <c r="E113" s="55">
        <v>25</v>
      </c>
      <c r="F113" s="58">
        <v>6767</v>
      </c>
      <c r="G113" s="58">
        <v>134</v>
      </c>
      <c r="H113" s="58">
        <v>122</v>
      </c>
      <c r="I113" s="58">
        <v>7213</v>
      </c>
      <c r="J113" s="58">
        <v>144</v>
      </c>
      <c r="K113" s="58">
        <v>132</v>
      </c>
      <c r="L113" s="58">
        <v>8055</v>
      </c>
      <c r="M113" s="58">
        <v>157</v>
      </c>
      <c r="N113" s="58">
        <v>143</v>
      </c>
      <c r="O113" s="57">
        <v>10500</v>
      </c>
      <c r="P113" s="58">
        <v>200</v>
      </c>
      <c r="Q113" s="58">
        <v>181</v>
      </c>
      <c r="R113" s="67">
        <v>12685</v>
      </c>
      <c r="S113" s="65">
        <v>200</v>
      </c>
      <c r="T113" s="68">
        <v>227</v>
      </c>
    </row>
    <row r="114" spans="4:20" ht="15" customHeight="1" x14ac:dyDescent="0.25">
      <c r="D114" s="912"/>
      <c r="E114" s="55">
        <v>32</v>
      </c>
      <c r="F114" s="58">
        <v>5751</v>
      </c>
      <c r="G114" s="58">
        <v>116</v>
      </c>
      <c r="H114" s="58">
        <v>106</v>
      </c>
      <c r="I114" s="58">
        <v>6213</v>
      </c>
      <c r="J114" s="58">
        <v>126</v>
      </c>
      <c r="K114" s="58">
        <v>116</v>
      </c>
      <c r="L114" s="58">
        <v>7081</v>
      </c>
      <c r="M114" s="58">
        <v>137</v>
      </c>
      <c r="N114" s="58">
        <v>125</v>
      </c>
      <c r="O114" s="57">
        <v>9500</v>
      </c>
      <c r="P114" s="58">
        <v>175</v>
      </c>
      <c r="Q114" s="58">
        <v>160</v>
      </c>
      <c r="R114" s="67">
        <v>11500</v>
      </c>
      <c r="S114" s="65">
        <v>250</v>
      </c>
      <c r="T114" s="68">
        <v>200</v>
      </c>
    </row>
    <row r="115" spans="4:20" ht="15" customHeight="1" x14ac:dyDescent="0.25">
      <c r="D115" s="912"/>
      <c r="E115" s="55">
        <v>40</v>
      </c>
      <c r="F115" s="58">
        <v>4216</v>
      </c>
      <c r="G115" s="58">
        <v>105</v>
      </c>
      <c r="H115" s="58">
        <v>96</v>
      </c>
      <c r="I115" s="58">
        <v>4677</v>
      </c>
      <c r="J115" s="58">
        <v>115</v>
      </c>
      <c r="K115" s="58">
        <v>106</v>
      </c>
      <c r="L115" s="58">
        <v>5567</v>
      </c>
      <c r="M115" s="58">
        <v>126</v>
      </c>
      <c r="N115" s="58">
        <v>115</v>
      </c>
      <c r="O115" s="57">
        <v>8600</v>
      </c>
      <c r="P115" s="58">
        <v>156</v>
      </c>
      <c r="Q115" s="58">
        <v>142</v>
      </c>
      <c r="R115" s="67">
        <v>10400</v>
      </c>
      <c r="S115" s="65">
        <v>220</v>
      </c>
      <c r="T115" s="68">
        <v>180</v>
      </c>
    </row>
    <row r="116" spans="4:20" ht="15" customHeight="1" x14ac:dyDescent="0.25">
      <c r="D116" s="912" t="s">
        <v>170</v>
      </c>
      <c r="E116" s="55">
        <v>25</v>
      </c>
      <c r="F116" s="58">
        <v>5372</v>
      </c>
      <c r="G116" s="58">
        <v>110</v>
      </c>
      <c r="H116" s="58">
        <v>100</v>
      </c>
      <c r="I116" s="58">
        <v>5765</v>
      </c>
      <c r="J116" s="58">
        <v>120</v>
      </c>
      <c r="K116" s="58">
        <v>110</v>
      </c>
      <c r="L116" s="58">
        <v>6463</v>
      </c>
      <c r="M116" s="58">
        <v>130</v>
      </c>
      <c r="N116" s="58">
        <v>118</v>
      </c>
      <c r="O116" s="57">
        <v>9100</v>
      </c>
      <c r="P116" s="58">
        <v>167</v>
      </c>
      <c r="Q116" s="58">
        <v>152</v>
      </c>
      <c r="R116" s="67">
        <v>10900</v>
      </c>
      <c r="S116" s="65">
        <v>196</v>
      </c>
      <c r="T116" s="68">
        <v>190</v>
      </c>
    </row>
    <row r="117" spans="4:20" x14ac:dyDescent="0.25">
      <c r="D117" s="912"/>
      <c r="E117" s="55">
        <v>32</v>
      </c>
      <c r="F117" s="58">
        <v>4483</v>
      </c>
      <c r="G117" s="58">
        <v>95</v>
      </c>
      <c r="H117" s="58">
        <v>86</v>
      </c>
      <c r="I117" s="58">
        <v>4897</v>
      </c>
      <c r="J117" s="58">
        <v>105</v>
      </c>
      <c r="K117" s="58">
        <v>96</v>
      </c>
      <c r="L117" s="58">
        <v>5621</v>
      </c>
      <c r="M117" s="58">
        <v>112</v>
      </c>
      <c r="N117" s="58">
        <v>102</v>
      </c>
      <c r="O117" s="57">
        <v>8300</v>
      </c>
      <c r="P117" s="58">
        <v>150</v>
      </c>
      <c r="Q117" s="58">
        <v>135</v>
      </c>
      <c r="R117" s="67">
        <v>10000</v>
      </c>
      <c r="S117" s="65">
        <v>171</v>
      </c>
      <c r="T117" s="68">
        <v>170</v>
      </c>
    </row>
    <row r="118" spans="4:20" ht="15" customHeight="1" x14ac:dyDescent="0.25">
      <c r="D118" s="912"/>
      <c r="E118" s="55">
        <v>40</v>
      </c>
      <c r="F118" s="58">
        <v>3151</v>
      </c>
      <c r="G118" s="58">
        <v>86</v>
      </c>
      <c r="H118" s="58">
        <v>78</v>
      </c>
      <c r="I118" s="58">
        <v>3558</v>
      </c>
      <c r="J118" s="58">
        <v>96</v>
      </c>
      <c r="K118" s="58">
        <v>88</v>
      </c>
      <c r="L118" s="58">
        <v>4302</v>
      </c>
      <c r="M118" s="58">
        <v>103</v>
      </c>
      <c r="N118" s="58">
        <v>94</v>
      </c>
      <c r="O118" s="57">
        <v>7500</v>
      </c>
      <c r="P118" s="58">
        <v>131</v>
      </c>
      <c r="Q118" s="58">
        <v>119</v>
      </c>
      <c r="R118" s="67">
        <v>9000</v>
      </c>
      <c r="S118" s="65">
        <v>210</v>
      </c>
      <c r="T118" s="68">
        <v>150</v>
      </c>
    </row>
    <row r="119" spans="4:20" ht="15" customHeight="1" x14ac:dyDescent="0.25">
      <c r="D119" s="21"/>
      <c r="E119" s="21"/>
      <c r="F119" s="21"/>
      <c r="G119" s="21"/>
      <c r="H119" s="21"/>
      <c r="I119" s="21"/>
      <c r="Q119" s="21"/>
      <c r="R119" s="21"/>
      <c r="S119" s="21"/>
      <c r="T119" s="20"/>
    </row>
    <row r="120" spans="4:20" ht="15" customHeight="1" x14ac:dyDescent="0.25">
      <c r="D120" s="912" t="s">
        <v>158</v>
      </c>
      <c r="E120" s="912" t="s">
        <v>159</v>
      </c>
      <c r="F120" s="915" t="s">
        <v>181</v>
      </c>
      <c r="G120" s="915"/>
      <c r="H120" s="915"/>
      <c r="I120" s="915" t="s">
        <v>182</v>
      </c>
      <c r="J120" s="915"/>
      <c r="K120" s="915"/>
      <c r="L120" s="915" t="s">
        <v>183</v>
      </c>
      <c r="M120" s="915"/>
      <c r="N120" s="915"/>
      <c r="O120" s="915" t="s">
        <v>184</v>
      </c>
      <c r="P120" s="915"/>
      <c r="Q120" s="915"/>
      <c r="R120" s="915" t="s">
        <v>185</v>
      </c>
      <c r="S120" s="915"/>
      <c r="T120" s="915"/>
    </row>
    <row r="121" spans="4:20" ht="15" customHeight="1" x14ac:dyDescent="0.25">
      <c r="D121" s="912"/>
      <c r="E121" s="912"/>
      <c r="F121" s="912" t="s">
        <v>164</v>
      </c>
      <c r="G121" s="914" t="s">
        <v>165</v>
      </c>
      <c r="H121" s="914"/>
      <c r="I121" s="912" t="s">
        <v>164</v>
      </c>
      <c r="J121" s="914" t="s">
        <v>165</v>
      </c>
      <c r="K121" s="914"/>
      <c r="L121" s="912" t="s">
        <v>164</v>
      </c>
      <c r="M121" s="914" t="s">
        <v>165</v>
      </c>
      <c r="N121" s="914"/>
      <c r="O121" s="912" t="s">
        <v>164</v>
      </c>
      <c r="P121" s="914" t="s">
        <v>165</v>
      </c>
      <c r="Q121" s="914"/>
      <c r="R121" s="912" t="s">
        <v>164</v>
      </c>
      <c r="S121" s="54"/>
      <c r="T121" s="62"/>
    </row>
    <row r="122" spans="4:20" ht="15" customHeight="1" x14ac:dyDescent="0.25">
      <c r="D122" s="912"/>
      <c r="E122" s="912"/>
      <c r="F122" s="912"/>
      <c r="G122" s="54" t="s">
        <v>166</v>
      </c>
      <c r="H122" s="54" t="s">
        <v>167</v>
      </c>
      <c r="I122" s="912"/>
      <c r="J122" s="54" t="s">
        <v>166</v>
      </c>
      <c r="K122" s="54" t="s">
        <v>167</v>
      </c>
      <c r="L122" s="912"/>
      <c r="M122" s="54" t="s">
        <v>166</v>
      </c>
      <c r="N122" s="54" t="s">
        <v>167</v>
      </c>
      <c r="O122" s="912"/>
      <c r="P122" s="54" t="s">
        <v>166</v>
      </c>
      <c r="Q122" s="54" t="s">
        <v>167</v>
      </c>
      <c r="R122" s="912"/>
      <c r="S122" s="63" t="s">
        <v>166</v>
      </c>
      <c r="T122" s="54" t="s">
        <v>167</v>
      </c>
    </row>
    <row r="123" spans="4:20" ht="15" customHeight="1" x14ac:dyDescent="0.25">
      <c r="D123" s="912" t="s">
        <v>168</v>
      </c>
      <c r="E123" s="55">
        <v>25</v>
      </c>
      <c r="F123" s="57">
        <v>16617</v>
      </c>
      <c r="G123" s="57">
        <v>344</v>
      </c>
      <c r="H123" s="57">
        <v>313</v>
      </c>
      <c r="I123" s="57">
        <v>17500</v>
      </c>
      <c r="J123" s="57">
        <v>432</v>
      </c>
      <c r="K123" s="57">
        <v>350</v>
      </c>
      <c r="L123" s="57">
        <v>19700</v>
      </c>
      <c r="M123" s="57">
        <v>490</v>
      </c>
      <c r="N123" s="57">
        <v>393</v>
      </c>
      <c r="O123" s="57">
        <v>23300</v>
      </c>
      <c r="P123" s="57">
        <v>570</v>
      </c>
      <c r="Q123" s="57">
        <f t="shared" ref="Q123:Q131" si="0">P123*0.8</f>
        <v>456</v>
      </c>
      <c r="R123" s="64">
        <v>28700</v>
      </c>
      <c r="S123" s="65">
        <v>700</v>
      </c>
      <c r="T123" s="66">
        <v>560</v>
      </c>
    </row>
    <row r="124" spans="4:20" ht="15" customHeight="1" x14ac:dyDescent="0.25">
      <c r="D124" s="912"/>
      <c r="E124" s="55">
        <v>32</v>
      </c>
      <c r="F124" s="57">
        <v>15000</v>
      </c>
      <c r="G124" s="57">
        <v>305</v>
      </c>
      <c r="H124" s="57">
        <v>275</v>
      </c>
      <c r="I124" s="57">
        <v>16100</v>
      </c>
      <c r="J124" s="57">
        <v>363</v>
      </c>
      <c r="K124" s="57">
        <v>315</v>
      </c>
      <c r="L124" s="57">
        <v>18000</v>
      </c>
      <c r="M124" s="57">
        <v>396</v>
      </c>
      <c r="N124" s="57">
        <v>330</v>
      </c>
      <c r="O124" s="57">
        <v>20500</v>
      </c>
      <c r="P124" s="57">
        <v>432</v>
      </c>
      <c r="Q124" s="57">
        <f t="shared" si="0"/>
        <v>345.6</v>
      </c>
      <c r="R124" s="64">
        <v>25000</v>
      </c>
      <c r="S124" s="65">
        <v>546</v>
      </c>
      <c r="T124" s="66">
        <v>436</v>
      </c>
    </row>
    <row r="125" spans="4:20" ht="15" customHeight="1" x14ac:dyDescent="0.25">
      <c r="D125" s="912"/>
      <c r="E125" s="55">
        <v>40</v>
      </c>
      <c r="F125" s="57">
        <v>13500</v>
      </c>
      <c r="G125" s="57">
        <v>269</v>
      </c>
      <c r="H125" s="57">
        <v>245</v>
      </c>
      <c r="I125" s="57">
        <v>13500</v>
      </c>
      <c r="J125" s="57">
        <v>300</v>
      </c>
      <c r="K125" s="57">
        <v>271</v>
      </c>
      <c r="L125" s="57">
        <v>14700</v>
      </c>
      <c r="M125" s="57">
        <v>310</v>
      </c>
      <c r="N125" s="57">
        <v>290</v>
      </c>
      <c r="O125" s="57">
        <v>17500</v>
      </c>
      <c r="P125" s="57">
        <v>330</v>
      </c>
      <c r="Q125" s="57">
        <f t="shared" si="0"/>
        <v>264</v>
      </c>
      <c r="R125" s="64">
        <v>21000</v>
      </c>
      <c r="S125" s="65">
        <v>363</v>
      </c>
      <c r="T125" s="66">
        <v>290</v>
      </c>
    </row>
    <row r="126" spans="4:20" ht="15" customHeight="1" x14ac:dyDescent="0.25">
      <c r="D126" s="912" t="s">
        <v>169</v>
      </c>
      <c r="E126" s="55">
        <v>25</v>
      </c>
      <c r="F126" s="57">
        <v>14700</v>
      </c>
      <c r="G126" s="58">
        <v>300</v>
      </c>
      <c r="H126" s="58">
        <v>272</v>
      </c>
      <c r="I126" s="58">
        <v>15100</v>
      </c>
      <c r="J126" s="58">
        <v>340</v>
      </c>
      <c r="K126" s="58">
        <v>302</v>
      </c>
      <c r="L126" s="58">
        <v>16400</v>
      </c>
      <c r="M126" s="58">
        <v>363</v>
      </c>
      <c r="N126" s="58">
        <v>315</v>
      </c>
      <c r="O126" s="58">
        <v>19400</v>
      </c>
      <c r="P126" s="58">
        <v>432</v>
      </c>
      <c r="Q126" s="58">
        <f t="shared" si="0"/>
        <v>345.6</v>
      </c>
      <c r="R126" s="64">
        <v>23800</v>
      </c>
      <c r="S126" s="65">
        <v>507</v>
      </c>
      <c r="T126" s="68">
        <v>405</v>
      </c>
    </row>
    <row r="127" spans="4:20" ht="15" customHeight="1" x14ac:dyDescent="0.25">
      <c r="D127" s="912"/>
      <c r="E127" s="55">
        <v>32</v>
      </c>
      <c r="F127" s="57">
        <v>13200</v>
      </c>
      <c r="G127" s="58">
        <v>265</v>
      </c>
      <c r="H127" s="58">
        <v>245</v>
      </c>
      <c r="I127" s="58">
        <v>13900</v>
      </c>
      <c r="J127" s="58">
        <v>300</v>
      </c>
      <c r="K127" s="58">
        <v>260</v>
      </c>
      <c r="L127" s="58">
        <v>14500</v>
      </c>
      <c r="M127" s="58">
        <v>310</v>
      </c>
      <c r="N127" s="58">
        <v>280</v>
      </c>
      <c r="O127" s="58">
        <v>17000</v>
      </c>
      <c r="P127" s="58">
        <v>330</v>
      </c>
      <c r="Q127" s="58">
        <f t="shared" si="0"/>
        <v>264</v>
      </c>
      <c r="R127" s="64">
        <v>20000</v>
      </c>
      <c r="S127" s="65">
        <v>363</v>
      </c>
      <c r="T127" s="68">
        <v>290</v>
      </c>
    </row>
    <row r="128" spans="4:20" ht="15" customHeight="1" x14ac:dyDescent="0.25">
      <c r="D128" s="912"/>
      <c r="E128" s="55">
        <v>40</v>
      </c>
      <c r="F128" s="57">
        <v>12000</v>
      </c>
      <c r="G128" s="58">
        <v>235</v>
      </c>
      <c r="H128" s="58">
        <v>214</v>
      </c>
      <c r="I128" s="58">
        <v>13000</v>
      </c>
      <c r="J128" s="58">
        <v>270</v>
      </c>
      <c r="K128" s="58">
        <v>240</v>
      </c>
      <c r="L128" s="58">
        <v>13900</v>
      </c>
      <c r="M128" s="58">
        <v>280</v>
      </c>
      <c r="N128" s="58">
        <v>260</v>
      </c>
      <c r="O128" s="58">
        <v>14450</v>
      </c>
      <c r="P128" s="58">
        <v>300</v>
      </c>
      <c r="Q128" s="58">
        <f t="shared" si="0"/>
        <v>240</v>
      </c>
      <c r="R128" s="64">
        <v>17050</v>
      </c>
      <c r="S128" s="65">
        <v>310</v>
      </c>
      <c r="T128" s="68">
        <v>250</v>
      </c>
    </row>
    <row r="129" spans="4:20" ht="15" customHeight="1" x14ac:dyDescent="0.25">
      <c r="D129" s="912" t="s">
        <v>170</v>
      </c>
      <c r="E129" s="55">
        <v>25</v>
      </c>
      <c r="F129" s="57">
        <v>12800</v>
      </c>
      <c r="G129" s="58">
        <v>250</v>
      </c>
      <c r="H129" s="58">
        <v>230</v>
      </c>
      <c r="I129" s="58">
        <v>13300</v>
      </c>
      <c r="J129" s="58">
        <v>300</v>
      </c>
      <c r="K129" s="58">
        <v>260</v>
      </c>
      <c r="L129" s="58">
        <v>14000</v>
      </c>
      <c r="M129" s="58">
        <v>310</v>
      </c>
      <c r="N129" s="58">
        <v>275</v>
      </c>
      <c r="O129" s="58">
        <v>16000</v>
      </c>
      <c r="P129" s="58">
        <v>320</v>
      </c>
      <c r="Q129" s="58">
        <f t="shared" si="0"/>
        <v>256</v>
      </c>
      <c r="R129" s="64">
        <v>19450</v>
      </c>
      <c r="S129" s="57">
        <v>350</v>
      </c>
      <c r="T129" s="68">
        <v>296</v>
      </c>
    </row>
    <row r="130" spans="4:20" ht="15" customHeight="1" x14ac:dyDescent="0.25">
      <c r="D130" s="912"/>
      <c r="E130" s="55">
        <v>32</v>
      </c>
      <c r="F130" s="57">
        <v>11000</v>
      </c>
      <c r="G130" s="58">
        <v>225</v>
      </c>
      <c r="H130" s="58">
        <v>205</v>
      </c>
      <c r="I130" s="58">
        <v>12000</v>
      </c>
      <c r="J130" s="58">
        <v>250</v>
      </c>
      <c r="K130" s="58">
        <v>220</v>
      </c>
      <c r="L130" s="58">
        <v>12900</v>
      </c>
      <c r="M130" s="58">
        <v>270</v>
      </c>
      <c r="N130" s="58">
        <v>235</v>
      </c>
      <c r="O130" s="58">
        <v>14000</v>
      </c>
      <c r="P130" s="58">
        <v>280</v>
      </c>
      <c r="Q130" s="58">
        <f t="shared" si="0"/>
        <v>224</v>
      </c>
      <c r="R130" s="917"/>
      <c r="S130" s="917"/>
      <c r="T130" s="917"/>
    </row>
    <row r="131" spans="4:20" ht="15" customHeight="1" x14ac:dyDescent="0.25">
      <c r="D131" s="912"/>
      <c r="E131" s="55">
        <v>40</v>
      </c>
      <c r="F131" s="57">
        <v>10000</v>
      </c>
      <c r="G131" s="58">
        <v>198</v>
      </c>
      <c r="H131" s="58">
        <v>180</v>
      </c>
      <c r="I131" s="58">
        <v>10500</v>
      </c>
      <c r="J131" s="58">
        <v>210</v>
      </c>
      <c r="K131" s="58">
        <v>198</v>
      </c>
      <c r="L131" s="58">
        <v>11000</v>
      </c>
      <c r="M131" s="58">
        <v>230</v>
      </c>
      <c r="N131" s="58">
        <v>215</v>
      </c>
      <c r="O131" s="58">
        <v>11750</v>
      </c>
      <c r="P131" s="58">
        <v>250</v>
      </c>
      <c r="Q131" s="58">
        <f t="shared" si="0"/>
        <v>200</v>
      </c>
      <c r="R131" s="917"/>
      <c r="S131" s="917"/>
      <c r="T131" s="917"/>
    </row>
    <row r="132" spans="4:20" ht="15" customHeight="1" x14ac:dyDescent="0.25">
      <c r="D132" s="21"/>
      <c r="E132" s="21"/>
      <c r="F132" s="21"/>
      <c r="G132" s="21"/>
      <c r="H132" s="21"/>
      <c r="I132" s="21"/>
      <c r="Q132" s="21"/>
      <c r="R132" s="21"/>
      <c r="S132" s="21"/>
      <c r="T132" s="20"/>
    </row>
    <row r="133" spans="4:20" ht="15" customHeight="1" x14ac:dyDescent="0.25">
      <c r="D133" s="912" t="s">
        <v>158</v>
      </c>
      <c r="E133" s="912" t="s">
        <v>159</v>
      </c>
      <c r="F133" s="912" t="s">
        <v>186</v>
      </c>
      <c r="G133" s="912"/>
      <c r="H133" s="912"/>
      <c r="I133" s="912" t="s">
        <v>187</v>
      </c>
      <c r="J133" s="912"/>
      <c r="K133" s="912"/>
      <c r="L133" s="912" t="s">
        <v>188</v>
      </c>
      <c r="M133" s="912"/>
      <c r="N133" s="912"/>
      <c r="O133" s="915" t="s">
        <v>189</v>
      </c>
      <c r="P133" s="915"/>
      <c r="Q133" s="915"/>
      <c r="R133" s="21"/>
      <c r="S133" s="21"/>
      <c r="T133" s="20"/>
    </row>
    <row r="134" spans="4:20" ht="15" customHeight="1" x14ac:dyDescent="0.25">
      <c r="D134" s="912"/>
      <c r="E134" s="912"/>
      <c r="F134" s="912" t="s">
        <v>164</v>
      </c>
      <c r="G134" s="914" t="s">
        <v>165</v>
      </c>
      <c r="H134" s="914"/>
      <c r="I134" s="912" t="s">
        <v>164</v>
      </c>
      <c r="J134" s="914" t="s">
        <v>165</v>
      </c>
      <c r="K134" s="914"/>
      <c r="L134" s="912" t="s">
        <v>164</v>
      </c>
      <c r="M134" s="914" t="s">
        <v>165</v>
      </c>
      <c r="N134" s="914"/>
      <c r="O134" s="912" t="s">
        <v>164</v>
      </c>
      <c r="P134" s="914" t="s">
        <v>165</v>
      </c>
      <c r="Q134" s="914"/>
      <c r="R134" s="21"/>
      <c r="S134" s="21"/>
      <c r="T134" s="20"/>
    </row>
    <row r="135" spans="4:20" ht="15" customHeight="1" x14ac:dyDescent="0.25">
      <c r="D135" s="912"/>
      <c r="E135" s="912"/>
      <c r="F135" s="912"/>
      <c r="G135" s="54" t="s">
        <v>166</v>
      </c>
      <c r="H135" s="54" t="s">
        <v>167</v>
      </c>
      <c r="I135" s="912"/>
      <c r="J135" s="54" t="s">
        <v>166</v>
      </c>
      <c r="K135" s="54" t="s">
        <v>167</v>
      </c>
      <c r="L135" s="912"/>
      <c r="M135" s="54" t="s">
        <v>166</v>
      </c>
      <c r="N135" s="54" t="s">
        <v>167</v>
      </c>
      <c r="O135" s="912"/>
      <c r="P135" s="54" t="s">
        <v>166</v>
      </c>
      <c r="Q135" s="54" t="s">
        <v>167</v>
      </c>
      <c r="R135" s="21"/>
      <c r="S135" s="21"/>
      <c r="T135" s="20"/>
    </row>
    <row r="136" spans="4:20" ht="15" customHeight="1" x14ac:dyDescent="0.25">
      <c r="D136" s="912" t="s">
        <v>190</v>
      </c>
      <c r="E136" s="54">
        <v>25</v>
      </c>
      <c r="F136" s="57">
        <v>763</v>
      </c>
      <c r="G136" s="57">
        <v>3.8</v>
      </c>
      <c r="H136" s="57">
        <v>3.4</v>
      </c>
      <c r="I136" s="57">
        <v>1117</v>
      </c>
      <c r="J136" s="57">
        <v>5.7</v>
      </c>
      <c r="K136" s="57">
        <v>5</v>
      </c>
      <c r="L136" s="57">
        <v>1364</v>
      </c>
      <c r="M136" s="57">
        <v>12</v>
      </c>
      <c r="N136" s="57">
        <v>10</v>
      </c>
      <c r="O136" s="57">
        <v>1984</v>
      </c>
      <c r="P136" s="58">
        <v>15</v>
      </c>
      <c r="Q136" s="58">
        <v>13</v>
      </c>
      <c r="R136" s="21"/>
      <c r="S136" s="21"/>
      <c r="T136" s="20"/>
    </row>
    <row r="137" spans="4:20" ht="15" customHeight="1" x14ac:dyDescent="0.25">
      <c r="D137" s="912"/>
      <c r="E137" s="54">
        <v>32</v>
      </c>
      <c r="F137" s="57">
        <v>661</v>
      </c>
      <c r="G137" s="57">
        <v>3.4</v>
      </c>
      <c r="H137" s="57">
        <v>3</v>
      </c>
      <c r="I137" s="57">
        <v>966</v>
      </c>
      <c r="J137" s="57">
        <v>4.9000000000000004</v>
      </c>
      <c r="K137" s="57">
        <v>4.3</v>
      </c>
      <c r="L137" s="57">
        <v>1180</v>
      </c>
      <c r="M137" s="57">
        <v>9.8000000000000007</v>
      </c>
      <c r="N137" s="57">
        <v>8.6</v>
      </c>
      <c r="O137" s="57">
        <v>1747</v>
      </c>
      <c r="P137" s="58">
        <v>13</v>
      </c>
      <c r="Q137" s="58">
        <v>12</v>
      </c>
      <c r="R137" s="21"/>
      <c r="S137" s="21"/>
      <c r="T137" s="20"/>
    </row>
    <row r="138" spans="4:20" ht="15" customHeight="1" x14ac:dyDescent="0.25">
      <c r="D138" s="912"/>
      <c r="E138" s="54">
        <v>40</v>
      </c>
      <c r="F138" s="57">
        <v>510</v>
      </c>
      <c r="G138" s="57">
        <v>3.1</v>
      </c>
      <c r="H138" s="57">
        <v>2.7</v>
      </c>
      <c r="I138" s="57">
        <v>732</v>
      </c>
      <c r="J138" s="57">
        <v>4.4000000000000004</v>
      </c>
      <c r="K138" s="57">
        <v>3.9</v>
      </c>
      <c r="L138" s="57">
        <v>897</v>
      </c>
      <c r="M138" s="57">
        <v>9.8000000000000007</v>
      </c>
      <c r="N138" s="57">
        <v>8.6</v>
      </c>
      <c r="O138" s="57">
        <v>1423</v>
      </c>
      <c r="P138" s="58">
        <v>12</v>
      </c>
      <c r="Q138" s="58">
        <v>10</v>
      </c>
      <c r="R138" s="21"/>
      <c r="S138" s="21"/>
      <c r="T138" s="20"/>
    </row>
    <row r="139" spans="4:20" ht="15" customHeight="1" x14ac:dyDescent="0.25">
      <c r="D139" s="912" t="s">
        <v>191</v>
      </c>
      <c r="E139" s="54">
        <v>25</v>
      </c>
      <c r="F139" s="57">
        <v>461</v>
      </c>
      <c r="G139" s="57">
        <v>2.6</v>
      </c>
      <c r="H139" s="57">
        <v>2.2999999999999998</v>
      </c>
      <c r="I139" s="57">
        <v>680</v>
      </c>
      <c r="J139" s="57">
        <v>4.5</v>
      </c>
      <c r="K139" s="57">
        <v>3.5</v>
      </c>
      <c r="L139" s="57">
        <v>840</v>
      </c>
      <c r="M139" s="57">
        <v>8.1</v>
      </c>
      <c r="N139" s="57">
        <v>7.1</v>
      </c>
      <c r="O139" s="57">
        <v>1180</v>
      </c>
      <c r="P139" s="58">
        <v>12</v>
      </c>
      <c r="Q139" s="58">
        <v>10</v>
      </c>
      <c r="R139" s="21"/>
      <c r="S139" s="21"/>
      <c r="T139" s="20"/>
    </row>
    <row r="140" spans="4:20" ht="15" customHeight="1" x14ac:dyDescent="0.25">
      <c r="D140" s="912"/>
      <c r="E140" s="54">
        <v>32</v>
      </c>
      <c r="F140" s="57">
        <v>389</v>
      </c>
      <c r="G140" s="57">
        <v>2.2999999999999998</v>
      </c>
      <c r="H140" s="57">
        <v>2</v>
      </c>
      <c r="I140" s="57">
        <v>573</v>
      </c>
      <c r="J140" s="57">
        <v>3.4</v>
      </c>
      <c r="K140" s="57">
        <v>3</v>
      </c>
      <c r="L140" s="57">
        <v>719</v>
      </c>
      <c r="M140" s="57">
        <v>6.9</v>
      </c>
      <c r="N140" s="57">
        <v>6.1</v>
      </c>
      <c r="O140" s="57">
        <v>1005</v>
      </c>
      <c r="P140" s="58">
        <v>9</v>
      </c>
      <c r="Q140" s="58">
        <v>7</v>
      </c>
      <c r="R140" s="21"/>
      <c r="S140" s="21"/>
      <c r="T140" s="20"/>
    </row>
    <row r="141" spans="4:20" ht="15" customHeight="1" x14ac:dyDescent="0.25">
      <c r="D141" s="912"/>
      <c r="E141" s="54">
        <v>40</v>
      </c>
      <c r="F141" s="57">
        <v>283</v>
      </c>
      <c r="G141" s="57">
        <v>2</v>
      </c>
      <c r="H141" s="57">
        <v>1.8</v>
      </c>
      <c r="I141" s="57">
        <v>410</v>
      </c>
      <c r="J141" s="57">
        <v>3</v>
      </c>
      <c r="K141" s="57">
        <v>2.7</v>
      </c>
      <c r="L141" s="57">
        <v>534</v>
      </c>
      <c r="M141" s="57">
        <v>6.3</v>
      </c>
      <c r="N141" s="57">
        <v>5.5</v>
      </c>
      <c r="O141" s="57">
        <v>787</v>
      </c>
      <c r="P141" s="58">
        <v>8</v>
      </c>
      <c r="Q141" s="58">
        <v>7</v>
      </c>
      <c r="R141" s="21"/>
      <c r="S141" s="21"/>
      <c r="T141" s="20"/>
    </row>
    <row r="142" spans="4:20" ht="15" customHeight="1" x14ac:dyDescent="0.25"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70"/>
      <c r="Q142" s="70"/>
      <c r="R142" s="21"/>
      <c r="S142" s="21"/>
      <c r="T142" s="20"/>
    </row>
    <row r="143" spans="4:20" ht="15" customHeight="1" x14ac:dyDescent="0.25">
      <c r="D143" s="912" t="s">
        <v>158</v>
      </c>
      <c r="E143" s="912" t="s">
        <v>159</v>
      </c>
      <c r="F143" s="915" t="s">
        <v>192</v>
      </c>
      <c r="G143" s="915"/>
      <c r="H143" s="915"/>
      <c r="I143" s="915" t="s">
        <v>193</v>
      </c>
      <c r="J143" s="915"/>
      <c r="K143" s="915"/>
      <c r="L143" s="915" t="s">
        <v>194</v>
      </c>
      <c r="M143" s="915"/>
      <c r="N143" s="915"/>
      <c r="O143" s="918" t="s">
        <v>195</v>
      </c>
      <c r="P143" s="918"/>
      <c r="Q143" s="918"/>
      <c r="R143" s="21"/>
      <c r="S143" s="21"/>
      <c r="T143" s="20"/>
    </row>
    <row r="144" spans="4:20" ht="15" customHeight="1" x14ac:dyDescent="0.25">
      <c r="D144" s="912"/>
      <c r="E144" s="912"/>
      <c r="F144" s="912" t="s">
        <v>164</v>
      </c>
      <c r="G144" s="914" t="s">
        <v>165</v>
      </c>
      <c r="H144" s="914"/>
      <c r="I144" s="912" t="s">
        <v>164</v>
      </c>
      <c r="J144" s="914" t="s">
        <v>165</v>
      </c>
      <c r="K144" s="914"/>
      <c r="L144" s="912" t="s">
        <v>164</v>
      </c>
      <c r="M144" s="914" t="s">
        <v>165</v>
      </c>
      <c r="N144" s="914"/>
      <c r="O144" s="912" t="s">
        <v>164</v>
      </c>
      <c r="P144" s="914" t="s">
        <v>165</v>
      </c>
      <c r="Q144" s="914"/>
      <c r="R144" s="21"/>
      <c r="S144" s="21"/>
      <c r="T144" s="20"/>
    </row>
    <row r="145" spans="4:20" ht="15" customHeight="1" x14ac:dyDescent="0.25">
      <c r="D145" s="912"/>
      <c r="E145" s="912"/>
      <c r="F145" s="912"/>
      <c r="G145" s="54" t="s">
        <v>166</v>
      </c>
      <c r="H145" s="54" t="s">
        <v>167</v>
      </c>
      <c r="I145" s="912"/>
      <c r="J145" s="54" t="s">
        <v>166</v>
      </c>
      <c r="K145" s="54" t="s">
        <v>167</v>
      </c>
      <c r="L145" s="912"/>
      <c r="M145" s="54" t="s">
        <v>166</v>
      </c>
      <c r="N145" s="54" t="s">
        <v>167</v>
      </c>
      <c r="O145" s="912"/>
      <c r="P145" s="54" t="s">
        <v>166</v>
      </c>
      <c r="Q145" s="54" t="s">
        <v>167</v>
      </c>
      <c r="R145" s="21"/>
      <c r="S145" s="21"/>
      <c r="T145" s="20"/>
    </row>
    <row r="146" spans="4:20" ht="15" customHeight="1" x14ac:dyDescent="0.25">
      <c r="D146" s="912" t="s">
        <v>190</v>
      </c>
      <c r="E146" s="54">
        <v>25</v>
      </c>
      <c r="F146" s="57">
        <v>2616</v>
      </c>
      <c r="G146" s="58">
        <v>34</v>
      </c>
      <c r="H146" s="58">
        <v>30</v>
      </c>
      <c r="I146" s="57">
        <v>3852</v>
      </c>
      <c r="J146" s="58">
        <v>43</v>
      </c>
      <c r="K146" s="58">
        <v>41</v>
      </c>
      <c r="L146" s="57">
        <v>4799</v>
      </c>
      <c r="M146" s="58">
        <v>71</v>
      </c>
      <c r="N146" s="58">
        <v>62</v>
      </c>
      <c r="O146" s="56">
        <v>5382</v>
      </c>
      <c r="P146" s="56">
        <v>90</v>
      </c>
      <c r="Q146" s="56">
        <v>82</v>
      </c>
      <c r="R146" s="21"/>
      <c r="S146" s="21"/>
      <c r="T146" s="20"/>
    </row>
    <row r="147" spans="4:20" ht="15" customHeight="1" x14ac:dyDescent="0.25">
      <c r="D147" s="912"/>
      <c r="E147" s="54">
        <v>32</v>
      </c>
      <c r="F147" s="57">
        <v>2284</v>
      </c>
      <c r="G147" s="58">
        <v>27</v>
      </c>
      <c r="H147" s="58">
        <v>25</v>
      </c>
      <c r="I147" s="57">
        <v>3397</v>
      </c>
      <c r="J147" s="58">
        <v>35</v>
      </c>
      <c r="K147" s="58">
        <v>32</v>
      </c>
      <c r="L147" s="57">
        <v>4232</v>
      </c>
      <c r="M147" s="58">
        <v>56</v>
      </c>
      <c r="N147" s="58">
        <v>51</v>
      </c>
      <c r="O147" s="56">
        <v>4611</v>
      </c>
      <c r="P147" s="56">
        <v>76</v>
      </c>
      <c r="Q147" s="56">
        <v>71</v>
      </c>
      <c r="R147" s="21"/>
      <c r="S147" s="21"/>
      <c r="T147" s="20"/>
    </row>
    <row r="148" spans="4:20" ht="15" customHeight="1" x14ac:dyDescent="0.25">
      <c r="D148" s="912"/>
      <c r="E148" s="54">
        <v>40</v>
      </c>
      <c r="F148" s="57">
        <v>1773</v>
      </c>
      <c r="G148" s="58">
        <v>25</v>
      </c>
      <c r="H148" s="58">
        <v>22</v>
      </c>
      <c r="I148" s="57">
        <v>2772</v>
      </c>
      <c r="J148" s="58">
        <v>28</v>
      </c>
      <c r="K148" s="58">
        <v>25</v>
      </c>
      <c r="L148" s="57">
        <v>3451</v>
      </c>
      <c r="M148" s="58">
        <v>47</v>
      </c>
      <c r="N148" s="58">
        <v>41</v>
      </c>
      <c r="O148" s="56">
        <v>3446</v>
      </c>
      <c r="P148" s="56">
        <v>67</v>
      </c>
      <c r="Q148" s="56">
        <v>61</v>
      </c>
      <c r="R148" s="21"/>
      <c r="S148" s="21"/>
      <c r="T148" s="20"/>
    </row>
    <row r="149" spans="4:20" ht="15" customHeight="1" x14ac:dyDescent="0.25">
      <c r="D149" s="912" t="s">
        <v>191</v>
      </c>
      <c r="E149" s="54">
        <v>25</v>
      </c>
      <c r="F149" s="57">
        <v>1552</v>
      </c>
      <c r="G149" s="58">
        <v>24</v>
      </c>
      <c r="H149" s="58">
        <v>21</v>
      </c>
      <c r="I149" s="57">
        <v>2255</v>
      </c>
      <c r="J149" s="58">
        <v>33</v>
      </c>
      <c r="K149" s="58">
        <v>29</v>
      </c>
      <c r="L149" s="57">
        <v>2889</v>
      </c>
      <c r="M149" s="58">
        <v>53</v>
      </c>
      <c r="N149" s="58">
        <v>47</v>
      </c>
      <c r="O149" s="56">
        <v>3165</v>
      </c>
      <c r="P149" s="56">
        <v>73</v>
      </c>
      <c r="Q149" s="56">
        <v>67</v>
      </c>
      <c r="R149" s="21"/>
      <c r="S149" s="21"/>
      <c r="T149" s="20"/>
    </row>
    <row r="150" spans="4:20" ht="15" customHeight="1" x14ac:dyDescent="0.25">
      <c r="D150" s="912"/>
      <c r="E150" s="54">
        <v>32</v>
      </c>
      <c r="F150" s="57">
        <v>1300</v>
      </c>
      <c r="G150" s="58">
        <v>21</v>
      </c>
      <c r="H150" s="58">
        <v>18</v>
      </c>
      <c r="I150" s="57">
        <v>1923</v>
      </c>
      <c r="J150" s="58">
        <v>26</v>
      </c>
      <c r="K150" s="58">
        <v>23</v>
      </c>
      <c r="L150" s="57">
        <v>2465</v>
      </c>
      <c r="M150" s="58">
        <v>41</v>
      </c>
      <c r="N150" s="58">
        <v>36</v>
      </c>
      <c r="O150" s="56">
        <v>2630</v>
      </c>
      <c r="P150" s="56">
        <v>61</v>
      </c>
      <c r="Q150" s="56">
        <v>56</v>
      </c>
      <c r="R150" s="21"/>
      <c r="S150" s="21"/>
      <c r="T150" s="20"/>
    </row>
    <row r="151" spans="4:20" ht="15" customHeight="1" x14ac:dyDescent="0.25">
      <c r="D151" s="912"/>
      <c r="E151" s="54">
        <v>40</v>
      </c>
      <c r="F151" s="57">
        <v>920</v>
      </c>
      <c r="G151" s="58">
        <v>17</v>
      </c>
      <c r="H151" s="58">
        <v>15</v>
      </c>
      <c r="I151" s="57">
        <v>1504</v>
      </c>
      <c r="J151" s="58">
        <v>21</v>
      </c>
      <c r="K151" s="58">
        <v>19</v>
      </c>
      <c r="L151" s="57">
        <v>1929</v>
      </c>
      <c r="M151" s="58">
        <v>32</v>
      </c>
      <c r="N151" s="58">
        <v>28</v>
      </c>
      <c r="O151" s="56">
        <v>1841</v>
      </c>
      <c r="P151" s="56">
        <v>52</v>
      </c>
      <c r="Q151" s="56">
        <v>48</v>
      </c>
      <c r="R151" s="21"/>
      <c r="S151" s="21"/>
      <c r="T151" s="20"/>
    </row>
    <row r="152" spans="4:20" ht="15" customHeight="1" x14ac:dyDescent="0.25">
      <c r="D152" s="69"/>
      <c r="E152" s="69"/>
      <c r="F152" s="69"/>
      <c r="G152" s="70"/>
      <c r="H152" s="70"/>
      <c r="I152" s="69"/>
      <c r="J152" s="70"/>
      <c r="K152" s="70"/>
      <c r="L152" s="69"/>
      <c r="M152" s="70"/>
      <c r="N152" s="70"/>
      <c r="O152" s="50"/>
      <c r="P152" s="50"/>
      <c r="Q152" s="50"/>
      <c r="R152" s="21"/>
      <c r="S152" s="21"/>
      <c r="T152" s="20"/>
    </row>
    <row r="153" spans="4:20" ht="15" customHeight="1" x14ac:dyDescent="0.25">
      <c r="D153" s="912" t="s">
        <v>158</v>
      </c>
      <c r="E153" s="912" t="s">
        <v>159</v>
      </c>
      <c r="F153" s="915" t="s">
        <v>196</v>
      </c>
      <c r="G153" s="915"/>
      <c r="H153" s="915"/>
      <c r="I153" s="915" t="s">
        <v>197</v>
      </c>
      <c r="J153" s="915"/>
      <c r="K153" s="915"/>
      <c r="L153" s="915" t="s">
        <v>198</v>
      </c>
      <c r="M153" s="915"/>
      <c r="N153" s="915"/>
      <c r="O153" s="915" t="s">
        <v>199</v>
      </c>
      <c r="P153" s="915"/>
      <c r="Q153" s="915"/>
      <c r="R153" s="20"/>
      <c r="S153" s="20"/>
      <c r="T153" s="20"/>
    </row>
    <row r="154" spans="4:20" ht="15" customHeight="1" x14ac:dyDescent="0.25">
      <c r="D154" s="912"/>
      <c r="E154" s="912"/>
      <c r="F154" s="912" t="s">
        <v>164</v>
      </c>
      <c r="G154" s="914" t="s">
        <v>165</v>
      </c>
      <c r="H154" s="914"/>
      <c r="I154" s="912" t="s">
        <v>164</v>
      </c>
      <c r="J154" s="914" t="s">
        <v>165</v>
      </c>
      <c r="K154" s="914"/>
      <c r="L154" s="912" t="s">
        <v>164</v>
      </c>
      <c r="M154" s="914" t="s">
        <v>165</v>
      </c>
      <c r="N154" s="914"/>
      <c r="O154" s="912" t="s">
        <v>164</v>
      </c>
      <c r="P154" s="914" t="s">
        <v>165</v>
      </c>
      <c r="Q154" s="914"/>
      <c r="R154" s="20"/>
      <c r="S154" s="20"/>
      <c r="T154" s="20"/>
    </row>
    <row r="155" spans="4:20" ht="15" customHeight="1" x14ac:dyDescent="0.25">
      <c r="D155" s="912"/>
      <c r="E155" s="912"/>
      <c r="F155" s="912"/>
      <c r="G155" s="54" t="s">
        <v>166</v>
      </c>
      <c r="H155" s="54" t="s">
        <v>167</v>
      </c>
      <c r="I155" s="912"/>
      <c r="J155" s="54" t="s">
        <v>166</v>
      </c>
      <c r="K155" s="54" t="s">
        <v>167</v>
      </c>
      <c r="L155" s="912"/>
      <c r="M155" s="54" t="s">
        <v>166</v>
      </c>
      <c r="N155" s="54" t="s">
        <v>167</v>
      </c>
      <c r="O155" s="912"/>
      <c r="P155" s="54" t="s">
        <v>166</v>
      </c>
      <c r="Q155" s="54" t="s">
        <v>167</v>
      </c>
      <c r="R155" s="20"/>
      <c r="S155" s="20"/>
      <c r="T155" s="20"/>
    </row>
    <row r="156" spans="4:20" ht="15" customHeight="1" x14ac:dyDescent="0.25">
      <c r="D156" s="912" t="s">
        <v>190</v>
      </c>
      <c r="E156" s="54">
        <v>25</v>
      </c>
      <c r="F156" s="57">
        <v>6830</v>
      </c>
      <c r="G156" s="58">
        <v>125</v>
      </c>
      <c r="H156" s="58">
        <v>109</v>
      </c>
      <c r="I156" s="57">
        <v>9240</v>
      </c>
      <c r="J156" s="58">
        <v>190</v>
      </c>
      <c r="K156" s="58">
        <v>167</v>
      </c>
      <c r="L156" s="57">
        <v>11128</v>
      </c>
      <c r="M156" s="58">
        <v>247</v>
      </c>
      <c r="N156" s="58">
        <v>217</v>
      </c>
      <c r="O156" s="57">
        <v>13690</v>
      </c>
      <c r="P156" s="58">
        <v>328</v>
      </c>
      <c r="Q156" s="58">
        <v>287</v>
      </c>
      <c r="R156" s="20"/>
      <c r="S156" s="20"/>
      <c r="T156" s="20"/>
    </row>
    <row r="157" spans="4:20" ht="15" customHeight="1" x14ac:dyDescent="0.25">
      <c r="D157" s="912"/>
      <c r="E157" s="54">
        <v>32</v>
      </c>
      <c r="F157" s="57">
        <v>6200</v>
      </c>
      <c r="G157" s="58">
        <v>110</v>
      </c>
      <c r="H157" s="58">
        <v>96</v>
      </c>
      <c r="I157" s="57">
        <v>8300</v>
      </c>
      <c r="J157" s="58">
        <v>168</v>
      </c>
      <c r="K157" s="58">
        <v>145</v>
      </c>
      <c r="L157" s="57">
        <v>10000</v>
      </c>
      <c r="M157" s="58">
        <v>210</v>
      </c>
      <c r="N157" s="58">
        <v>183</v>
      </c>
      <c r="O157" s="57">
        <v>12200</v>
      </c>
      <c r="P157" s="58">
        <v>281</v>
      </c>
      <c r="Q157" s="58">
        <v>250</v>
      </c>
      <c r="R157" s="20"/>
      <c r="S157" s="20"/>
      <c r="T157" s="20"/>
    </row>
    <row r="158" spans="4:20" ht="15" customHeight="1" x14ac:dyDescent="0.25">
      <c r="D158" s="912"/>
      <c r="E158" s="54">
        <v>40</v>
      </c>
      <c r="F158" s="57">
        <v>5600</v>
      </c>
      <c r="G158" s="58">
        <v>93</v>
      </c>
      <c r="H158" s="58">
        <v>82</v>
      </c>
      <c r="I158" s="57">
        <v>7586</v>
      </c>
      <c r="J158" s="58">
        <v>144</v>
      </c>
      <c r="K158" s="58">
        <v>126</v>
      </c>
      <c r="L158" s="57">
        <v>8960</v>
      </c>
      <c r="M158" s="58">
        <v>182</v>
      </c>
      <c r="N158" s="58">
        <v>160</v>
      </c>
      <c r="O158" s="57">
        <v>10918</v>
      </c>
      <c r="P158" s="58">
        <v>241</v>
      </c>
      <c r="Q158" s="58">
        <v>211</v>
      </c>
      <c r="R158" s="20"/>
      <c r="S158" s="20"/>
      <c r="T158" s="20"/>
    </row>
    <row r="159" spans="4:20" ht="15" customHeight="1" x14ac:dyDescent="0.25">
      <c r="D159" s="912" t="s">
        <v>191</v>
      </c>
      <c r="E159" s="54">
        <v>25</v>
      </c>
      <c r="F159" s="57">
        <v>5845</v>
      </c>
      <c r="G159" s="58">
        <v>100</v>
      </c>
      <c r="H159" s="58">
        <v>87</v>
      </c>
      <c r="I159" s="57">
        <v>7856</v>
      </c>
      <c r="J159" s="58">
        <v>152</v>
      </c>
      <c r="K159" s="58">
        <v>133</v>
      </c>
      <c r="L159" s="57">
        <v>9430</v>
      </c>
      <c r="M159" s="58">
        <v>197</v>
      </c>
      <c r="N159" s="58">
        <v>172</v>
      </c>
      <c r="O159" s="57">
        <v>11699</v>
      </c>
      <c r="P159" s="58">
        <v>265</v>
      </c>
      <c r="Q159" s="58">
        <v>232</v>
      </c>
      <c r="R159" s="20"/>
      <c r="S159" s="20"/>
      <c r="T159" s="20"/>
    </row>
    <row r="160" spans="4:20" ht="15" customHeight="1" x14ac:dyDescent="0.25">
      <c r="D160" s="912"/>
      <c r="E160" s="54">
        <v>32</v>
      </c>
      <c r="F160" s="57">
        <v>5200</v>
      </c>
      <c r="G160" s="58">
        <v>87</v>
      </c>
      <c r="H160" s="58">
        <v>77</v>
      </c>
      <c r="I160" s="57">
        <v>7100</v>
      </c>
      <c r="J160" s="58">
        <v>131</v>
      </c>
      <c r="K160" s="58">
        <v>115</v>
      </c>
      <c r="L160" s="57">
        <v>8500</v>
      </c>
      <c r="M160" s="58">
        <v>170</v>
      </c>
      <c r="N160" s="58">
        <v>146</v>
      </c>
      <c r="O160" s="57">
        <v>10500</v>
      </c>
      <c r="P160" s="58">
        <v>225</v>
      </c>
      <c r="Q160" s="58">
        <v>198</v>
      </c>
      <c r="R160" s="20"/>
      <c r="S160" s="20"/>
      <c r="T160" s="20"/>
    </row>
    <row r="161" spans="4:21" ht="15" customHeight="1" x14ac:dyDescent="0.25">
      <c r="D161" s="912"/>
      <c r="E161" s="54">
        <v>40</v>
      </c>
      <c r="F161" s="57">
        <v>4780</v>
      </c>
      <c r="G161" s="58">
        <v>74</v>
      </c>
      <c r="H161" s="58">
        <v>65</v>
      </c>
      <c r="I161" s="57">
        <v>6427</v>
      </c>
      <c r="J161" s="58">
        <v>114</v>
      </c>
      <c r="K161" s="58">
        <v>100</v>
      </c>
      <c r="L161" s="57">
        <v>7535</v>
      </c>
      <c r="M161" s="58">
        <v>143</v>
      </c>
      <c r="N161" s="58">
        <v>126</v>
      </c>
      <c r="O161" s="57">
        <v>9236</v>
      </c>
      <c r="P161" s="58">
        <v>190</v>
      </c>
      <c r="Q161" s="58">
        <v>167</v>
      </c>
      <c r="R161" s="20"/>
      <c r="S161" s="20"/>
      <c r="T161" s="20"/>
    </row>
    <row r="163" spans="4:21" ht="15" customHeight="1" x14ac:dyDescent="0.25">
      <c r="D163" s="919" t="s">
        <v>200</v>
      </c>
      <c r="E163" s="919"/>
      <c r="F163" s="919"/>
      <c r="G163" s="919"/>
      <c r="H163" s="919"/>
      <c r="I163" s="919"/>
      <c r="J163" s="919"/>
      <c r="K163" s="919"/>
      <c r="L163" s="919"/>
      <c r="M163" s="919"/>
      <c r="N163" s="919"/>
      <c r="O163" s="919"/>
      <c r="P163" s="919"/>
      <c r="Q163" s="919"/>
      <c r="R163" s="919"/>
      <c r="S163" s="69"/>
      <c r="T163" s="20"/>
      <c r="U163" s="20"/>
    </row>
    <row r="164" spans="4:21" x14ac:dyDescent="0.25">
      <c r="D164" s="47" t="s">
        <v>201</v>
      </c>
      <c r="E164" s="47"/>
      <c r="F164" s="47"/>
      <c r="G164" s="47"/>
      <c r="H164" s="47"/>
      <c r="I164" s="47"/>
      <c r="J164" s="47"/>
      <c r="K164" s="71"/>
      <c r="L164" s="71"/>
      <c r="M164" s="71"/>
      <c r="N164" s="71"/>
      <c r="O164" s="71"/>
      <c r="P164" s="71"/>
      <c r="Q164" s="71"/>
      <c r="R164" s="71"/>
      <c r="S164" s="71"/>
      <c r="T164" s="20"/>
      <c r="U164" s="20"/>
    </row>
    <row r="165" spans="4:21" x14ac:dyDescent="0.25">
      <c r="D165" s="47" t="s">
        <v>202</v>
      </c>
      <c r="E165" s="47"/>
      <c r="F165" s="47"/>
      <c r="G165" s="47"/>
      <c r="H165" s="47"/>
      <c r="I165" s="47"/>
      <c r="J165" s="47"/>
      <c r="K165" s="71"/>
      <c r="L165" s="71"/>
      <c r="M165" s="71"/>
      <c r="N165" s="71"/>
      <c r="O165" s="71"/>
      <c r="P165" s="71"/>
      <c r="Q165" s="71"/>
      <c r="R165" s="71"/>
      <c r="S165" s="71"/>
      <c r="T165" s="20"/>
      <c r="U165" s="20"/>
    </row>
    <row r="166" spans="4:21" ht="15" customHeight="1" x14ac:dyDescent="0.25">
      <c r="D166" s="919" t="s">
        <v>203</v>
      </c>
      <c r="E166" s="919"/>
      <c r="F166" s="919"/>
      <c r="G166" s="919"/>
      <c r="H166" s="919"/>
      <c r="I166" s="919"/>
      <c r="J166" s="919"/>
      <c r="K166" s="919"/>
      <c r="L166" s="919"/>
      <c r="M166" s="919"/>
      <c r="N166" s="919"/>
      <c r="O166" s="919"/>
      <c r="P166" s="919"/>
      <c r="Q166" s="919"/>
      <c r="R166" s="919"/>
      <c r="S166" s="69"/>
      <c r="T166" s="20"/>
      <c r="U166" s="20"/>
    </row>
    <row r="167" spans="4:21" ht="15" customHeight="1" x14ac:dyDescent="0.25">
      <c r="D167" s="920" t="s">
        <v>204</v>
      </c>
      <c r="E167" s="920"/>
      <c r="F167" s="920"/>
      <c r="G167" s="920"/>
      <c r="H167" s="920"/>
      <c r="I167" s="920"/>
      <c r="J167" s="920"/>
      <c r="K167" s="920"/>
      <c r="L167" s="920"/>
      <c r="M167" s="920"/>
      <c r="N167" s="920"/>
      <c r="O167" s="920"/>
      <c r="P167" s="920"/>
      <c r="Q167" s="920"/>
      <c r="R167" s="920"/>
      <c r="S167" s="920"/>
      <c r="T167" s="920"/>
      <c r="U167" s="20"/>
    </row>
    <row r="168" spans="4:21" x14ac:dyDescent="0.25">
      <c r="D168" s="47" t="s">
        <v>205</v>
      </c>
      <c r="E168" s="47"/>
      <c r="F168" s="47"/>
      <c r="G168" s="47"/>
      <c r="H168" s="47"/>
      <c r="I168" s="47"/>
      <c r="J168" s="47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</row>
    <row r="169" spans="4:21" x14ac:dyDescent="0.25">
      <c r="D169" s="47" t="s">
        <v>206</v>
      </c>
      <c r="E169" s="47"/>
      <c r="F169" s="47"/>
      <c r="G169" s="47"/>
      <c r="H169" s="47"/>
      <c r="I169" s="47"/>
      <c r="J169" s="47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</row>
  </sheetData>
  <mergeCells count="392">
    <mergeCell ref="D156:D158"/>
    <mergeCell ref="D159:D161"/>
    <mergeCell ref="D163:R163"/>
    <mergeCell ref="D166:R166"/>
    <mergeCell ref="D167:T167"/>
    <mergeCell ref="B3:N3"/>
    <mergeCell ref="B2:N2"/>
    <mergeCell ref="B1:N1"/>
    <mergeCell ref="D146:D148"/>
    <mergeCell ref="D149:D151"/>
    <mergeCell ref="D153:D155"/>
    <mergeCell ref="E153:E155"/>
    <mergeCell ref="F153:H153"/>
    <mergeCell ref="I153:K153"/>
    <mergeCell ref="L153:N153"/>
    <mergeCell ref="O153:Q153"/>
    <mergeCell ref="F154:F155"/>
    <mergeCell ref="G154:H154"/>
    <mergeCell ref="I154:I155"/>
    <mergeCell ref="J154:K154"/>
    <mergeCell ref="L154:L155"/>
    <mergeCell ref="M154:N154"/>
    <mergeCell ref="O154:O155"/>
    <mergeCell ref="P154:Q154"/>
    <mergeCell ref="D136:D138"/>
    <mergeCell ref="D139:D141"/>
    <mergeCell ref="D143:D145"/>
    <mergeCell ref="E143:E145"/>
    <mergeCell ref="F143:H143"/>
    <mergeCell ref="I143:K143"/>
    <mergeCell ref="L143:N143"/>
    <mergeCell ref="O143:Q143"/>
    <mergeCell ref="F144:F145"/>
    <mergeCell ref="G144:H144"/>
    <mergeCell ref="I144:I145"/>
    <mergeCell ref="J144:K144"/>
    <mergeCell ref="L144:L145"/>
    <mergeCell ref="M144:N144"/>
    <mergeCell ref="O144:O145"/>
    <mergeCell ref="P144:Q144"/>
    <mergeCell ref="D123:D125"/>
    <mergeCell ref="D126:D128"/>
    <mergeCell ref="D129:D131"/>
    <mergeCell ref="R130:T131"/>
    <mergeCell ref="D133:D135"/>
    <mergeCell ref="E133:E135"/>
    <mergeCell ref="F133:H133"/>
    <mergeCell ref="I133:K133"/>
    <mergeCell ref="L133:N133"/>
    <mergeCell ref="O133:Q133"/>
    <mergeCell ref="F134:F135"/>
    <mergeCell ref="G134:H134"/>
    <mergeCell ref="I134:I135"/>
    <mergeCell ref="J134:K134"/>
    <mergeCell ref="L134:L135"/>
    <mergeCell ref="M134:N134"/>
    <mergeCell ref="O134:O135"/>
    <mergeCell ref="P134:Q134"/>
    <mergeCell ref="R120:T120"/>
    <mergeCell ref="F121:F122"/>
    <mergeCell ref="G121:H121"/>
    <mergeCell ref="I121:I122"/>
    <mergeCell ref="J121:K121"/>
    <mergeCell ref="L121:L122"/>
    <mergeCell ref="M121:N121"/>
    <mergeCell ref="O121:O122"/>
    <mergeCell ref="P121:Q121"/>
    <mergeCell ref="R121:R122"/>
    <mergeCell ref="D110:D112"/>
    <mergeCell ref="D113:D115"/>
    <mergeCell ref="D116:D118"/>
    <mergeCell ref="D120:D122"/>
    <mergeCell ref="E120:E122"/>
    <mergeCell ref="F120:H120"/>
    <mergeCell ref="I120:K120"/>
    <mergeCell ref="L120:N120"/>
    <mergeCell ref="O120:Q120"/>
    <mergeCell ref="R107:T107"/>
    <mergeCell ref="F108:F109"/>
    <mergeCell ref="G108:H108"/>
    <mergeCell ref="I108:I109"/>
    <mergeCell ref="J108:K108"/>
    <mergeCell ref="L108:L109"/>
    <mergeCell ref="M108:N108"/>
    <mergeCell ref="O108:O109"/>
    <mergeCell ref="P108:Q108"/>
    <mergeCell ref="R108:R109"/>
    <mergeCell ref="D97:D99"/>
    <mergeCell ref="D100:D102"/>
    <mergeCell ref="D103:D105"/>
    <mergeCell ref="D107:D109"/>
    <mergeCell ref="E107:E109"/>
    <mergeCell ref="F107:H107"/>
    <mergeCell ref="I107:K107"/>
    <mergeCell ref="L107:N107"/>
    <mergeCell ref="O107:Q107"/>
    <mergeCell ref="R94:U96"/>
    <mergeCell ref="F95:F96"/>
    <mergeCell ref="G95:H95"/>
    <mergeCell ref="I95:I96"/>
    <mergeCell ref="J95:K95"/>
    <mergeCell ref="L95:L96"/>
    <mergeCell ref="M95:N95"/>
    <mergeCell ref="O95:O96"/>
    <mergeCell ref="P95:Q95"/>
    <mergeCell ref="D84:D86"/>
    <mergeCell ref="D87:D89"/>
    <mergeCell ref="D90:D92"/>
    <mergeCell ref="D94:D96"/>
    <mergeCell ref="E94:E96"/>
    <mergeCell ref="F94:H94"/>
    <mergeCell ref="I94:K94"/>
    <mergeCell ref="L94:N94"/>
    <mergeCell ref="O94:Q94"/>
    <mergeCell ref="E76:N76"/>
    <mergeCell ref="E77:O77"/>
    <mergeCell ref="E78:N78"/>
    <mergeCell ref="E79:N79"/>
    <mergeCell ref="D81:D83"/>
    <mergeCell ref="E81:E83"/>
    <mergeCell ref="F81:H81"/>
    <mergeCell ref="I81:K81"/>
    <mergeCell ref="L81:N81"/>
    <mergeCell ref="O81:Q81"/>
    <mergeCell ref="F82:F83"/>
    <mergeCell ref="G82:H82"/>
    <mergeCell ref="I82:I83"/>
    <mergeCell ref="J82:K82"/>
    <mergeCell ref="L82:L83"/>
    <mergeCell ref="M82:N82"/>
    <mergeCell ref="O82:O83"/>
    <mergeCell ref="P82:Q82"/>
    <mergeCell ref="B71:C71"/>
    <mergeCell ref="D71:E71"/>
    <mergeCell ref="F71:G71"/>
    <mergeCell ref="J71:K71"/>
    <mergeCell ref="B72:C72"/>
    <mergeCell ref="D72:E72"/>
    <mergeCell ref="F72:G73"/>
    <mergeCell ref="H72:H73"/>
    <mergeCell ref="I72:I73"/>
    <mergeCell ref="J72:K72"/>
    <mergeCell ref="B73:C73"/>
    <mergeCell ref="D73:E73"/>
    <mergeCell ref="J73:K73"/>
    <mergeCell ref="B68:C68"/>
    <mergeCell ref="D68:E68"/>
    <mergeCell ref="F68:G68"/>
    <mergeCell ref="J68:K68"/>
    <mergeCell ref="B69:C69"/>
    <mergeCell ref="D69:E69"/>
    <mergeCell ref="F69:G69"/>
    <mergeCell ref="J69:K69"/>
    <mergeCell ref="B70:C70"/>
    <mergeCell ref="D70:E70"/>
    <mergeCell ref="F70:G70"/>
    <mergeCell ref="J70:K70"/>
    <mergeCell ref="B65:C65"/>
    <mergeCell ref="D65:E65"/>
    <mergeCell ref="F65:G65"/>
    <mergeCell ref="J65:K65"/>
    <mergeCell ref="B66:C66"/>
    <mergeCell ref="D66:E66"/>
    <mergeCell ref="F66:G66"/>
    <mergeCell ref="J66:K66"/>
    <mergeCell ref="B67:C67"/>
    <mergeCell ref="D67:E67"/>
    <mergeCell ref="F67:G67"/>
    <mergeCell ref="J67:K67"/>
    <mergeCell ref="B62:C62"/>
    <mergeCell ref="D62:E62"/>
    <mergeCell ref="F62:G62"/>
    <mergeCell ref="J62:K62"/>
    <mergeCell ref="B63:C63"/>
    <mergeCell ref="D63:E63"/>
    <mergeCell ref="F63:G63"/>
    <mergeCell ref="J63:K63"/>
    <mergeCell ref="B64:C64"/>
    <mergeCell ref="D64:E64"/>
    <mergeCell ref="F64:G64"/>
    <mergeCell ref="J64:K64"/>
    <mergeCell ref="B59:C59"/>
    <mergeCell ref="D59:E59"/>
    <mergeCell ref="F59:G59"/>
    <mergeCell ref="J59:K59"/>
    <mergeCell ref="B60:C60"/>
    <mergeCell ref="D60:E60"/>
    <mergeCell ref="F60:G60"/>
    <mergeCell ref="J60:K60"/>
    <mergeCell ref="B61:C61"/>
    <mergeCell ref="D61:E61"/>
    <mergeCell ref="F61:G61"/>
    <mergeCell ref="J61:K61"/>
    <mergeCell ref="B56:M56"/>
    <mergeCell ref="B57:C57"/>
    <mergeCell ref="D57:E57"/>
    <mergeCell ref="F57:G57"/>
    <mergeCell ref="J57:K57"/>
    <mergeCell ref="B58:C58"/>
    <mergeCell ref="D58:E58"/>
    <mergeCell ref="F58:G58"/>
    <mergeCell ref="J58:K58"/>
    <mergeCell ref="B51:C51"/>
    <mergeCell ref="D51:E51"/>
    <mergeCell ref="F51:G51"/>
    <mergeCell ref="J51:K51"/>
    <mergeCell ref="B52:C52"/>
    <mergeCell ref="D52:E52"/>
    <mergeCell ref="F52:G55"/>
    <mergeCell ref="H52:H55"/>
    <mergeCell ref="I52:I55"/>
    <mergeCell ref="J52:K52"/>
    <mergeCell ref="B53:C53"/>
    <mergeCell ref="D53:E53"/>
    <mergeCell ref="J53:K53"/>
    <mergeCell ref="B54:C54"/>
    <mergeCell ref="D54:E54"/>
    <mergeCell ref="J54:K54"/>
    <mergeCell ref="B55:C55"/>
    <mergeCell ref="D55:E55"/>
    <mergeCell ref="J55:K55"/>
    <mergeCell ref="B48:C48"/>
    <mergeCell ref="D48:E48"/>
    <mergeCell ref="F48:G48"/>
    <mergeCell ref="J48:K48"/>
    <mergeCell ref="B49:C49"/>
    <mergeCell ref="D49:E49"/>
    <mergeCell ref="F49:G49"/>
    <mergeCell ref="J49:K49"/>
    <mergeCell ref="B50:C50"/>
    <mergeCell ref="D50:E50"/>
    <mergeCell ref="F50:G50"/>
    <mergeCell ref="J50:K50"/>
    <mergeCell ref="B45:C45"/>
    <mergeCell ref="D45:E45"/>
    <mergeCell ref="F45:G45"/>
    <mergeCell ref="J45:K45"/>
    <mergeCell ref="B46:C46"/>
    <mergeCell ref="D46:E46"/>
    <mergeCell ref="F46:G46"/>
    <mergeCell ref="J46:K46"/>
    <mergeCell ref="B47:C47"/>
    <mergeCell ref="D47:E47"/>
    <mergeCell ref="F47:G47"/>
    <mergeCell ref="J47:K47"/>
    <mergeCell ref="B42:C42"/>
    <mergeCell ref="D42:E42"/>
    <mergeCell ref="F42:G42"/>
    <mergeCell ref="J42:K42"/>
    <mergeCell ref="B43:C43"/>
    <mergeCell ref="D43:E43"/>
    <mergeCell ref="F43:G43"/>
    <mergeCell ref="J43:K43"/>
    <mergeCell ref="B44:C44"/>
    <mergeCell ref="D44:E44"/>
    <mergeCell ref="F44:G44"/>
    <mergeCell ref="J44:K44"/>
    <mergeCell ref="B39:C39"/>
    <mergeCell ref="D39:E39"/>
    <mergeCell ref="F39:G39"/>
    <mergeCell ref="J39:K39"/>
    <mergeCell ref="B40:C40"/>
    <mergeCell ref="D40:E40"/>
    <mergeCell ref="J40:K40"/>
    <mergeCell ref="B41:C41"/>
    <mergeCell ref="D41:E41"/>
    <mergeCell ref="F41:G41"/>
    <mergeCell ref="J41:K41"/>
    <mergeCell ref="B36:C36"/>
    <mergeCell ref="D36:E36"/>
    <mergeCell ref="J36:K36"/>
    <mergeCell ref="B37:C37"/>
    <mergeCell ref="D37:E37"/>
    <mergeCell ref="F37:G37"/>
    <mergeCell ref="J37:K37"/>
    <mergeCell ref="B38:C38"/>
    <mergeCell ref="D38:E38"/>
    <mergeCell ref="J38:K38"/>
    <mergeCell ref="B33:C33"/>
    <mergeCell ref="D33:E33"/>
    <mergeCell ref="F33:G33"/>
    <mergeCell ref="J33:K33"/>
    <mergeCell ref="B34:C34"/>
    <mergeCell ref="D34:E34"/>
    <mergeCell ref="F34:G34"/>
    <mergeCell ref="J34:K34"/>
    <mergeCell ref="B35:C35"/>
    <mergeCell ref="D35:E35"/>
    <mergeCell ref="F35:G35"/>
    <mergeCell ref="J35:K35"/>
    <mergeCell ref="B30:C30"/>
    <mergeCell ref="D30:E30"/>
    <mergeCell ref="F30:G30"/>
    <mergeCell ref="J30:K30"/>
    <mergeCell ref="B31:C31"/>
    <mergeCell ref="D31:E31"/>
    <mergeCell ref="F31:G31"/>
    <mergeCell ref="J31:K31"/>
    <mergeCell ref="B32:C32"/>
    <mergeCell ref="D32:E32"/>
    <mergeCell ref="F32:G32"/>
    <mergeCell ref="J32:K32"/>
    <mergeCell ref="B26:M26"/>
    <mergeCell ref="B27:M27"/>
    <mergeCell ref="B28:C28"/>
    <mergeCell ref="D28:E28"/>
    <mergeCell ref="F28:G28"/>
    <mergeCell ref="J28:K28"/>
    <mergeCell ref="B29:C29"/>
    <mergeCell ref="D29:E29"/>
    <mergeCell ref="F29:G29"/>
    <mergeCell ref="J29:K29"/>
    <mergeCell ref="B23:C23"/>
    <mergeCell ref="D23:E23"/>
    <mergeCell ref="F23:G23"/>
    <mergeCell ref="J23:K23"/>
    <mergeCell ref="B24:C24"/>
    <mergeCell ref="D24:E24"/>
    <mergeCell ref="F24:G24"/>
    <mergeCell ref="J24:K24"/>
    <mergeCell ref="B25:C25"/>
    <mergeCell ref="D25:E25"/>
    <mergeCell ref="F25:G25"/>
    <mergeCell ref="J25:K25"/>
    <mergeCell ref="B20:C20"/>
    <mergeCell ref="D20:E20"/>
    <mergeCell ref="F20:G20"/>
    <mergeCell ref="J20:K20"/>
    <mergeCell ref="B21:C21"/>
    <mergeCell ref="D21:E21"/>
    <mergeCell ref="F21:G21"/>
    <mergeCell ref="J21:K21"/>
    <mergeCell ref="B22:C22"/>
    <mergeCell ref="D22:E22"/>
    <mergeCell ref="F22:G22"/>
    <mergeCell ref="J22:K22"/>
    <mergeCell ref="B17:C17"/>
    <mergeCell ref="D17:E17"/>
    <mergeCell ref="F17:G17"/>
    <mergeCell ref="J17:K17"/>
    <mergeCell ref="B18:C18"/>
    <mergeCell ref="D18:E18"/>
    <mergeCell ref="F18:G18"/>
    <mergeCell ref="J18:K18"/>
    <mergeCell ref="B19:M19"/>
    <mergeCell ref="B14:C14"/>
    <mergeCell ref="D14:E14"/>
    <mergeCell ref="F14:G14"/>
    <mergeCell ref="J14:K14"/>
    <mergeCell ref="B15:C15"/>
    <mergeCell ref="D15:E15"/>
    <mergeCell ref="F15:G15"/>
    <mergeCell ref="J15:K15"/>
    <mergeCell ref="B16:C16"/>
    <mergeCell ref="D16:E16"/>
    <mergeCell ref="F16:G16"/>
    <mergeCell ref="J16:K16"/>
    <mergeCell ref="B11:C11"/>
    <mergeCell ref="D11:E11"/>
    <mergeCell ref="F11:G11"/>
    <mergeCell ref="J11:K11"/>
    <mergeCell ref="B12:C12"/>
    <mergeCell ref="D12:E12"/>
    <mergeCell ref="F12:G12"/>
    <mergeCell ref="J12:K12"/>
    <mergeCell ref="B13:C13"/>
    <mergeCell ref="D13:E13"/>
    <mergeCell ref="F13:G13"/>
    <mergeCell ref="J13:K13"/>
    <mergeCell ref="B8:C8"/>
    <mergeCell ref="D8:E8"/>
    <mergeCell ref="F8:G8"/>
    <mergeCell ref="J8:K8"/>
    <mergeCell ref="B9:C9"/>
    <mergeCell ref="D9:E9"/>
    <mergeCell ref="F9:G9"/>
    <mergeCell ref="J9:K9"/>
    <mergeCell ref="B10:C10"/>
    <mergeCell ref="D10:E10"/>
    <mergeCell ref="F10:G10"/>
    <mergeCell ref="J10:K10"/>
    <mergeCell ref="B4:C4"/>
    <mergeCell ref="D4:E4"/>
    <mergeCell ref="F4:G4"/>
    <mergeCell ref="J4:K4"/>
    <mergeCell ref="P4:Q4"/>
    <mergeCell ref="B5:M5"/>
    <mergeCell ref="B6:M6"/>
    <mergeCell ref="B7:C7"/>
    <mergeCell ref="D7:E7"/>
    <mergeCell ref="F7:G7"/>
    <mergeCell ref="J7:K7"/>
  </mergeCells>
  <hyperlinks>
    <hyperlink ref="P4" location="Меню!A1" display="Главное меню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38"/>
  <sheetViews>
    <sheetView zoomScale="90" zoomScaleNormal="90" workbookViewId="0">
      <selection activeCell="A2" sqref="A2:H2"/>
    </sheetView>
  </sheetViews>
  <sheetFormatPr defaultColWidth="13.85546875" defaultRowHeight="15" x14ac:dyDescent="0.25"/>
  <cols>
    <col min="1" max="1" width="21.5703125" style="594" customWidth="1"/>
    <col min="2" max="2" width="17" style="595" customWidth="1"/>
    <col min="3" max="3" width="38" style="458" customWidth="1"/>
    <col min="4" max="4" width="12.28515625" style="458" customWidth="1"/>
    <col min="5" max="5" width="40.7109375" style="458" customWidth="1"/>
    <col min="6" max="6" width="12.28515625" style="458" customWidth="1"/>
    <col min="7" max="8" width="10.7109375" style="458" customWidth="1"/>
    <col min="9" max="9" width="9.42578125" style="458" customWidth="1"/>
    <col min="10" max="10" width="10.42578125" style="458" customWidth="1"/>
    <col min="11" max="11" width="8.7109375" style="458" customWidth="1"/>
    <col min="12" max="12" width="10.42578125" style="458" customWidth="1"/>
    <col min="13" max="13" width="9.28515625" style="458" customWidth="1"/>
    <col min="14" max="14" width="9" style="458" customWidth="1"/>
    <col min="15" max="15" width="9.5703125" style="458" customWidth="1"/>
    <col min="16" max="16" width="0.28515625" style="458" customWidth="1"/>
    <col min="17" max="18" width="11.5703125" style="458" hidden="1" customWidth="1"/>
    <col min="19" max="19" width="25.85546875" style="458" hidden="1" customWidth="1"/>
    <col min="20" max="48" width="11.5703125" style="458" hidden="1" customWidth="1"/>
    <col min="49" max="49" width="13.85546875" style="458" hidden="1"/>
    <col min="50" max="1024" width="13.85546875" style="458"/>
  </cols>
  <sheetData>
    <row r="1" spans="1:50" ht="28.5" customHeight="1" x14ac:dyDescent="0.25">
      <c r="A1" s="1126" t="s">
        <v>2921</v>
      </c>
      <c r="B1" s="1126"/>
      <c r="C1" s="1126"/>
      <c r="D1" s="1126"/>
      <c r="E1" s="1126"/>
      <c r="F1" s="1126"/>
      <c r="G1" s="1126"/>
      <c r="H1" s="1126"/>
    </row>
    <row r="2" spans="1:50" ht="184.5" customHeight="1" x14ac:dyDescent="0.25">
      <c r="A2" s="1114"/>
      <c r="B2" s="1114"/>
      <c r="C2" s="1114"/>
      <c r="D2" s="1114"/>
      <c r="E2" s="1114"/>
      <c r="F2" s="1114"/>
      <c r="G2" s="1114"/>
      <c r="H2" s="1114"/>
    </row>
    <row r="3" spans="1:50" ht="21" customHeight="1" x14ac:dyDescent="0.25">
      <c r="A3" s="1126" t="s">
        <v>2922</v>
      </c>
      <c r="B3" s="1126"/>
      <c r="C3" s="1126"/>
      <c r="D3" s="1126"/>
      <c r="E3" s="1126"/>
      <c r="F3" s="1126"/>
      <c r="G3" s="1126"/>
      <c r="H3" s="1126"/>
    </row>
    <row r="4" spans="1:50" ht="15.75" x14ac:dyDescent="0.25">
      <c r="A4" s="1011" t="s">
        <v>447</v>
      </c>
      <c r="B4" s="1011"/>
      <c r="C4" s="254">
        <v>-10</v>
      </c>
      <c r="D4" s="1011" t="s">
        <v>1369</v>
      </c>
      <c r="E4" s="1011"/>
      <c r="F4" s="254">
        <v>45</v>
      </c>
      <c r="G4" s="6" t="s">
        <v>42</v>
      </c>
      <c r="H4" s="6"/>
    </row>
    <row r="5" spans="1:50" ht="0.75" customHeight="1" x14ac:dyDescent="0.25">
      <c r="A5" s="596"/>
      <c r="B5" s="596"/>
      <c r="C5" s="597">
        <f>C4</f>
        <v>-10</v>
      </c>
      <c r="D5" s="598"/>
      <c r="E5" s="598"/>
      <c r="F5" s="597">
        <f>F4</f>
        <v>45</v>
      </c>
    </row>
    <row r="6" spans="1:50" ht="21" customHeight="1" x14ac:dyDescent="0.25">
      <c r="A6" s="440"/>
      <c r="B6" s="440"/>
      <c r="C6" s="477"/>
      <c r="D6" s="430"/>
      <c r="E6" s="430"/>
      <c r="F6" s="477"/>
    </row>
    <row r="7" spans="1:50" ht="33" customHeight="1" x14ac:dyDescent="0.25">
      <c r="A7" s="1000" t="s">
        <v>1795</v>
      </c>
      <c r="B7" s="1000"/>
      <c r="C7" s="1000"/>
      <c r="D7" s="1000"/>
      <c r="E7" s="1000"/>
      <c r="F7" s="1000"/>
      <c r="G7" s="1000"/>
      <c r="H7" s="1000"/>
      <c r="I7" s="1000"/>
      <c r="J7" s="1000"/>
      <c r="K7" s="1000"/>
      <c r="L7" s="1000"/>
      <c r="M7" s="1000"/>
      <c r="N7" s="1000"/>
      <c r="O7" s="1000"/>
    </row>
    <row r="8" spans="1:50" ht="15" customHeight="1" x14ac:dyDescent="0.25">
      <c r="A8" s="1021" t="s">
        <v>331</v>
      </c>
      <c r="B8" s="1021" t="s">
        <v>451</v>
      </c>
      <c r="C8" s="1022" t="s">
        <v>1370</v>
      </c>
      <c r="D8" s="1010" t="s">
        <v>309</v>
      </c>
      <c r="E8" s="1022" t="s">
        <v>1371</v>
      </c>
      <c r="F8" s="1010" t="s">
        <v>309</v>
      </c>
      <c r="G8" s="1000" t="s">
        <v>1796</v>
      </c>
      <c r="H8" s="1000"/>
      <c r="I8" s="1000"/>
      <c r="J8" s="1000"/>
      <c r="K8" s="1000"/>
      <c r="L8" s="1000"/>
      <c r="M8" s="1000"/>
      <c r="N8" s="1000"/>
      <c r="O8" s="1000"/>
    </row>
    <row r="9" spans="1:50" ht="38.25" customHeight="1" x14ac:dyDescent="0.25">
      <c r="A9" s="1021"/>
      <c r="B9" s="1021"/>
      <c r="C9" s="1022"/>
      <c r="D9" s="1010"/>
      <c r="E9" s="1022"/>
      <c r="F9" s="1010"/>
      <c r="G9" s="1023" t="s">
        <v>1373</v>
      </c>
      <c r="H9" s="1023"/>
      <c r="I9" s="1023" t="s">
        <v>1374</v>
      </c>
      <c r="J9" s="1023"/>
      <c r="K9" s="1023" t="s">
        <v>1376</v>
      </c>
      <c r="L9" s="1023"/>
      <c r="M9" s="577" t="s">
        <v>1379</v>
      </c>
      <c r="N9" s="577" t="s">
        <v>1381</v>
      </c>
      <c r="O9" s="577" t="s">
        <v>1384</v>
      </c>
      <c r="S9" s="599"/>
      <c r="T9" s="600" t="s">
        <v>1250</v>
      </c>
      <c r="U9" s="600" t="s">
        <v>1251</v>
      </c>
      <c r="V9" s="600" t="s">
        <v>1252</v>
      </c>
      <c r="W9" s="600" t="s">
        <v>1253</v>
      </c>
      <c r="X9" s="600" t="s">
        <v>774</v>
      </c>
      <c r="Y9" s="600" t="s">
        <v>775</v>
      </c>
      <c r="Z9" s="600" t="s">
        <v>776</v>
      </c>
      <c r="AA9" s="600" t="s">
        <v>777</v>
      </c>
      <c r="AB9" s="600" t="s">
        <v>778</v>
      </c>
      <c r="AC9" s="600" t="s">
        <v>779</v>
      </c>
      <c r="AD9" s="600" t="s">
        <v>780</v>
      </c>
      <c r="AE9" s="600" t="s">
        <v>781</v>
      </c>
      <c r="AF9" s="600" t="s">
        <v>782</v>
      </c>
      <c r="AG9" s="600" t="s">
        <v>783</v>
      </c>
      <c r="AH9" s="600" t="s">
        <v>784</v>
      </c>
      <c r="AI9" s="600" t="s">
        <v>785</v>
      </c>
      <c r="AJ9" s="600" t="s">
        <v>786</v>
      </c>
      <c r="AK9" s="600" t="s">
        <v>787</v>
      </c>
      <c r="AL9" s="600" t="s">
        <v>788</v>
      </c>
      <c r="AM9" s="600" t="s">
        <v>789</v>
      </c>
      <c r="AN9" s="600" t="s">
        <v>790</v>
      </c>
      <c r="AO9" s="601" t="s">
        <v>791</v>
      </c>
      <c r="AP9" s="600" t="s">
        <v>792</v>
      </c>
      <c r="AQ9" s="600" t="s">
        <v>793</v>
      </c>
      <c r="AR9" s="600" t="s">
        <v>1254</v>
      </c>
      <c r="AS9" s="600" t="s">
        <v>1255</v>
      </c>
      <c r="AT9" s="600" t="s">
        <v>1370</v>
      </c>
      <c r="AU9" s="602" t="s">
        <v>1371</v>
      </c>
      <c r="AV9" s="406"/>
    </row>
    <row r="10" spans="1:50" ht="15" customHeight="1" x14ac:dyDescent="0.25">
      <c r="A10" s="1028" t="s">
        <v>977</v>
      </c>
      <c r="B10" s="1028"/>
      <c r="C10" s="1028"/>
      <c r="D10" s="1028"/>
      <c r="E10" s="1028"/>
      <c r="F10" s="1028"/>
      <c r="G10" s="1028"/>
      <c r="H10" s="1028"/>
      <c r="I10" s="1028"/>
      <c r="J10" s="1028"/>
      <c r="K10" s="1028"/>
      <c r="L10" s="1028"/>
      <c r="M10" s="1028"/>
      <c r="N10" s="1028"/>
      <c r="O10" s="1028"/>
      <c r="S10" s="1029" t="s">
        <v>1504</v>
      </c>
      <c r="T10" s="1029"/>
      <c r="U10" s="1029"/>
      <c r="V10" s="1029"/>
      <c r="W10" s="1029"/>
      <c r="X10" s="1029"/>
      <c r="Y10" s="1029"/>
      <c r="Z10" s="1029"/>
      <c r="AA10" s="1029"/>
      <c r="AB10" s="1029"/>
      <c r="AC10" s="1029"/>
      <c r="AD10" s="1029"/>
      <c r="AE10" s="1029"/>
      <c r="AF10" s="1029"/>
      <c r="AG10" s="1029"/>
      <c r="AH10" s="1029"/>
      <c r="AI10" s="1029"/>
      <c r="AJ10" s="1029"/>
      <c r="AK10" s="1029"/>
      <c r="AL10" s="1029"/>
      <c r="AM10" s="1029"/>
      <c r="AN10" s="1029"/>
      <c r="AO10" s="1029"/>
      <c r="AP10" s="1029"/>
      <c r="AQ10" s="1029"/>
      <c r="AR10" s="1029"/>
      <c r="AS10" s="1029"/>
      <c r="AT10" s="1029"/>
      <c r="AU10" s="1029"/>
      <c r="AV10" s="1029"/>
    </row>
    <row r="11" spans="1:50" ht="15" customHeight="1" x14ac:dyDescent="0.25">
      <c r="A11" s="1030" t="s">
        <v>978</v>
      </c>
      <c r="B11" s="1030"/>
      <c r="C11" s="1030"/>
      <c r="D11" s="1030"/>
      <c r="E11" s="1030"/>
      <c r="F11" s="1030"/>
      <c r="G11" s="1030"/>
      <c r="H11" s="1030"/>
      <c r="I11" s="1030"/>
      <c r="J11" s="1030"/>
      <c r="K11" s="1030"/>
      <c r="L11" s="1030"/>
      <c r="M11" s="1030"/>
      <c r="N11" s="1030"/>
      <c r="O11" s="1030"/>
      <c r="S11" s="1031" t="s">
        <v>978</v>
      </c>
      <c r="T11" s="1031"/>
      <c r="U11" s="1031"/>
      <c r="V11" s="1031"/>
      <c r="W11" s="1031"/>
      <c r="X11" s="1031"/>
      <c r="Y11" s="1031"/>
      <c r="Z11" s="1031"/>
      <c r="AA11" s="1031"/>
      <c r="AB11" s="1031"/>
      <c r="AC11" s="1031"/>
      <c r="AD11" s="1031"/>
      <c r="AE11" s="1031"/>
      <c r="AF11" s="1031"/>
      <c r="AG11" s="1031"/>
      <c r="AH11" s="1031"/>
      <c r="AI11" s="1031"/>
      <c r="AJ11" s="1031"/>
      <c r="AK11" s="1031"/>
      <c r="AL11" s="1031"/>
      <c r="AM11" s="1031"/>
      <c r="AN11" s="1031"/>
      <c r="AO11" s="1031"/>
      <c r="AP11" s="1031"/>
      <c r="AQ11" s="1031"/>
      <c r="AR11" s="1031"/>
      <c r="AS11" s="1031"/>
      <c r="AT11" s="1031"/>
      <c r="AU11" s="1031"/>
      <c r="AV11" s="1031"/>
    </row>
    <row r="12" spans="1:50" x14ac:dyDescent="0.25">
      <c r="A12" s="479">
        <f t="shared" ref="A12:A24" si="0">2*IF(AND($C$4&lt;=T12,$C$4&gt;=U12,$F$4&gt;=V12,$F$4&lt;=W12),X12+Y12*$C$4+Z12*$F$4+AA12*$C$4*$C$4+AB12*$C$4*$F$4+AC12*$F$4*$F$4+AD12*$C$4*$C$4*$C$4+AE12*$F$4*$C$4*$C$4+AF12*$C$4*$F$4*$F$4+AG12*$F$4*$F$4*$F$4,0)</f>
        <v>6.4482682928800008</v>
      </c>
      <c r="B12" s="479">
        <f t="shared" ref="B12:B24" si="1">2*IF(AND($C$4&lt;=T12,$C$4&gt;=U12,$F$4&gt;=V12,$F$4&lt;=W12),AH12+AI12*$C$4+AJ12*$F$4+AK12*$C$4*$C$4+AL12*$C$4*$F$4+AM12*$F$4*$F$4+AN12*$C$4*$C$4*$C$4+AO12*$F$4*$C$4*$C$4+AP12*$C$4*$F$4*$F$4+AQ12*$F$4*$F$4*$F$4,0)</f>
        <v>3.6437822773879995</v>
      </c>
      <c r="C12" s="463" t="s">
        <v>1797</v>
      </c>
      <c r="D12" s="343" t="s">
        <v>312</v>
      </c>
      <c r="E12" s="463" t="s">
        <v>1798</v>
      </c>
      <c r="F12" s="343" t="s">
        <v>312</v>
      </c>
      <c r="G12" s="332" t="s">
        <v>458</v>
      </c>
      <c r="H12" s="333">
        <v>33200</v>
      </c>
      <c r="I12" s="332" t="s">
        <v>459</v>
      </c>
      <c r="J12" s="333">
        <v>33200</v>
      </c>
      <c r="K12" s="332" t="s">
        <v>410</v>
      </c>
      <c r="L12" s="334">
        <v>17600</v>
      </c>
      <c r="M12" s="333">
        <v>12400</v>
      </c>
      <c r="N12" s="333">
        <v>2800</v>
      </c>
      <c r="O12" s="333">
        <v>4900</v>
      </c>
      <c r="S12" s="603" t="s">
        <v>1074</v>
      </c>
      <c r="T12" s="413">
        <v>5</v>
      </c>
      <c r="U12" s="413">
        <v>-20</v>
      </c>
      <c r="V12" s="413">
        <v>30</v>
      </c>
      <c r="W12" s="413">
        <v>55</v>
      </c>
      <c r="X12" s="274">
        <v>8.4688503478149997</v>
      </c>
      <c r="Y12" s="274">
        <v>0.30276026163399999</v>
      </c>
      <c r="Z12" s="522">
        <v>-4.9378198253000001E-2</v>
      </c>
      <c r="AA12" s="274">
        <v>4.071973211E-3</v>
      </c>
      <c r="AB12" s="274">
        <v>-2.1092268390000002E-3</v>
      </c>
      <c r="AC12" s="274">
        <v>-7.8439549699999998E-4</v>
      </c>
      <c r="AD12" s="274">
        <v>2.0085143999999999E-5</v>
      </c>
      <c r="AE12" s="274">
        <v>-3.069883E-5</v>
      </c>
      <c r="AF12" s="274">
        <v>-7.468402E-6</v>
      </c>
      <c r="AG12" s="274">
        <v>2.6771090000000002E-6</v>
      </c>
      <c r="AH12" s="274">
        <v>0.19304181680900001</v>
      </c>
      <c r="AI12" s="274">
        <v>-2.1826048883E-2</v>
      </c>
      <c r="AJ12" s="274">
        <v>4.4583146988999997E-2</v>
      </c>
      <c r="AK12" s="274">
        <v>4.9707389999999997E-6</v>
      </c>
      <c r="AL12" s="274">
        <v>1.1447667769999999E-3</v>
      </c>
      <c r="AM12" s="274">
        <v>-7.2678260300000001E-4</v>
      </c>
      <c r="AN12" s="274">
        <v>8.432772E-6</v>
      </c>
      <c r="AO12" s="274">
        <v>6.7203209999999998E-6</v>
      </c>
      <c r="AP12" s="274">
        <v>-1.8561180999999999E-5</v>
      </c>
      <c r="AQ12" s="274">
        <v>1.0897749E-5</v>
      </c>
      <c r="AR12" s="214"/>
      <c r="AS12" s="214"/>
      <c r="AT12" s="214"/>
      <c r="AU12" s="425"/>
      <c r="AV12" s="604"/>
      <c r="AX12" s="465"/>
    </row>
    <row r="13" spans="1:50" x14ac:dyDescent="0.25">
      <c r="A13" s="479">
        <f t="shared" si="0"/>
        <v>7.5801273292400024</v>
      </c>
      <c r="B13" s="479">
        <f t="shared" si="1"/>
        <v>4.193263209256</v>
      </c>
      <c r="C13" s="463" t="s">
        <v>1799</v>
      </c>
      <c r="D13" s="343" t="s">
        <v>312</v>
      </c>
      <c r="E13" s="463" t="s">
        <v>1800</v>
      </c>
      <c r="F13" s="343" t="s">
        <v>312</v>
      </c>
      <c r="G13" s="332" t="s">
        <v>458</v>
      </c>
      <c r="H13" s="333">
        <v>33200</v>
      </c>
      <c r="I13" s="332" t="s">
        <v>459</v>
      </c>
      <c r="J13" s="333">
        <v>33200</v>
      </c>
      <c r="K13" s="332" t="s">
        <v>410</v>
      </c>
      <c r="L13" s="334">
        <v>17600</v>
      </c>
      <c r="M13" s="333">
        <v>12400</v>
      </c>
      <c r="N13" s="333">
        <v>2800</v>
      </c>
      <c r="O13" s="333">
        <v>4900</v>
      </c>
      <c r="S13" s="603" t="s">
        <v>1077</v>
      </c>
      <c r="T13" s="413">
        <v>5</v>
      </c>
      <c r="U13" s="413">
        <v>-20</v>
      </c>
      <c r="V13" s="413">
        <v>30</v>
      </c>
      <c r="W13" s="413">
        <v>55</v>
      </c>
      <c r="X13" s="274">
        <v>9.5683623894950003</v>
      </c>
      <c r="Y13" s="274">
        <v>0.33391543397899998</v>
      </c>
      <c r="Z13" s="274">
        <v>-7.0330954742999996E-2</v>
      </c>
      <c r="AA13" s="274">
        <v>4.5606380400000004E-3</v>
      </c>
      <c r="AB13" s="274">
        <v>-2.0540946529999998E-3</v>
      </c>
      <c r="AC13" s="274">
        <v>-3.8403941999999998E-4</v>
      </c>
      <c r="AD13" s="274">
        <v>2.2028329999999999E-5</v>
      </c>
      <c r="AE13" s="274">
        <v>-2.7115553E-5</v>
      </c>
      <c r="AF13" s="274">
        <v>-1.064254E-5</v>
      </c>
      <c r="AG13" s="274">
        <v>5.6580399999999995E-7</v>
      </c>
      <c r="AH13" s="274">
        <v>0.69867599000299996</v>
      </c>
      <c r="AI13" s="274">
        <v>-4.6713633999999999E-4</v>
      </c>
      <c r="AJ13" s="274">
        <v>2.0995260000000002E-2</v>
      </c>
      <c r="AK13" s="274">
        <v>2.7911102999999999E-5</v>
      </c>
      <c r="AL13" s="274">
        <v>2.5729747000000001E-5</v>
      </c>
      <c r="AM13" s="274">
        <v>4.6288353E-5</v>
      </c>
      <c r="AN13" s="274">
        <v>7.50874E-7</v>
      </c>
      <c r="AO13" s="274">
        <v>-9.6503999999999991E-7</v>
      </c>
      <c r="AP13" s="274">
        <v>-1.6602889999999999E-6</v>
      </c>
      <c r="AQ13" s="274">
        <v>3.6765279999999998E-6</v>
      </c>
      <c r="AR13" s="214"/>
      <c r="AS13" s="214"/>
      <c r="AT13" s="214"/>
      <c r="AU13" s="425"/>
      <c r="AV13" s="604"/>
      <c r="AX13" s="465"/>
    </row>
    <row r="14" spans="1:50" x14ac:dyDescent="0.25">
      <c r="A14" s="479">
        <f t="shared" si="0"/>
        <v>9.8298642019140026</v>
      </c>
      <c r="B14" s="479">
        <f t="shared" si="1"/>
        <v>5.022726081417999</v>
      </c>
      <c r="C14" s="463" t="s">
        <v>1801</v>
      </c>
      <c r="D14" s="343" t="s">
        <v>312</v>
      </c>
      <c r="E14" s="463" t="s">
        <v>1802</v>
      </c>
      <c r="F14" s="343" t="s">
        <v>312</v>
      </c>
      <c r="G14" s="332" t="s">
        <v>407</v>
      </c>
      <c r="H14" s="333">
        <v>33800</v>
      </c>
      <c r="I14" s="332" t="s">
        <v>459</v>
      </c>
      <c r="J14" s="333">
        <v>33200</v>
      </c>
      <c r="K14" s="332" t="s">
        <v>410</v>
      </c>
      <c r="L14" s="334">
        <v>17600</v>
      </c>
      <c r="M14" s="333">
        <v>12400</v>
      </c>
      <c r="N14" s="333">
        <v>2800</v>
      </c>
      <c r="O14" s="333">
        <v>4900</v>
      </c>
      <c r="S14" s="603" t="s">
        <v>1080</v>
      </c>
      <c r="T14" s="413">
        <v>5</v>
      </c>
      <c r="U14" s="413">
        <v>-20</v>
      </c>
      <c r="V14" s="413">
        <v>30</v>
      </c>
      <c r="W14" s="413">
        <v>55</v>
      </c>
      <c r="X14" s="274">
        <v>12.234485163722001</v>
      </c>
      <c r="Y14" s="274">
        <v>0.43282372643700001</v>
      </c>
      <c r="Z14" s="274">
        <v>-7.8390035265999997E-2</v>
      </c>
      <c r="AA14" s="274">
        <v>5.4489871549999996E-3</v>
      </c>
      <c r="AB14" s="274">
        <v>-2.9209733199999999E-3</v>
      </c>
      <c r="AC14" s="274">
        <v>-7.9565158200000004E-4</v>
      </c>
      <c r="AD14" s="274">
        <v>2.3605984E-5</v>
      </c>
      <c r="AE14" s="274">
        <v>-3.1358627000000002E-5</v>
      </c>
      <c r="AF14" s="274">
        <v>-1.1066499E-5</v>
      </c>
      <c r="AG14" s="274">
        <v>2.5099229999999999E-6</v>
      </c>
      <c r="AH14" s="274">
        <v>0.90976501465399995</v>
      </c>
      <c r="AI14" s="274">
        <v>4.0889401440000004E-3</v>
      </c>
      <c r="AJ14" s="274">
        <v>1.9299600601E-2</v>
      </c>
      <c r="AK14" s="274">
        <v>1.43856004E-4</v>
      </c>
      <c r="AL14" s="274">
        <v>-1.9393800199999999E-4</v>
      </c>
      <c r="AM14" s="274">
        <v>1.8411600599999999E-4</v>
      </c>
      <c r="AN14" s="274">
        <v>1.7356E-6</v>
      </c>
      <c r="AO14" s="274">
        <v>-4.1795299999999999E-6</v>
      </c>
      <c r="AP14" s="274">
        <v>5.6593199999999999E-7</v>
      </c>
      <c r="AQ14" s="274">
        <v>3.63804E-6</v>
      </c>
      <c r="AR14" s="214"/>
      <c r="AS14" s="214"/>
      <c r="AT14" s="214"/>
      <c r="AU14" s="425"/>
      <c r="AV14" s="604"/>
      <c r="AX14" s="465"/>
    </row>
    <row r="15" spans="1:50" x14ac:dyDescent="0.25">
      <c r="A15" s="479">
        <f t="shared" si="0"/>
        <v>11.361176738589998</v>
      </c>
      <c r="B15" s="479">
        <f t="shared" si="1"/>
        <v>5.8825397208159984</v>
      </c>
      <c r="C15" s="463" t="s">
        <v>1803</v>
      </c>
      <c r="D15" s="343" t="s">
        <v>312</v>
      </c>
      <c r="E15" s="463" t="s">
        <v>1804</v>
      </c>
      <c r="F15" s="343" t="s">
        <v>312</v>
      </c>
      <c r="G15" s="332" t="s">
        <v>407</v>
      </c>
      <c r="H15" s="333">
        <v>33800</v>
      </c>
      <c r="I15" s="332" t="s">
        <v>459</v>
      </c>
      <c r="J15" s="333">
        <v>33200</v>
      </c>
      <c r="K15" s="332" t="s">
        <v>410</v>
      </c>
      <c r="L15" s="334">
        <v>17600</v>
      </c>
      <c r="M15" s="333">
        <v>12400</v>
      </c>
      <c r="N15" s="333">
        <v>2800</v>
      </c>
      <c r="O15" s="333">
        <v>4900</v>
      </c>
      <c r="S15" s="603" t="s">
        <v>535</v>
      </c>
      <c r="T15" s="413">
        <v>5</v>
      </c>
      <c r="U15" s="413">
        <v>-20</v>
      </c>
      <c r="V15" s="413">
        <v>30</v>
      </c>
      <c r="W15" s="413">
        <v>55</v>
      </c>
      <c r="X15" s="274">
        <v>14.7603650359</v>
      </c>
      <c r="Y15" s="274">
        <v>0.52350822427400001</v>
      </c>
      <c r="Z15" s="274">
        <v>-0.12767954166699999</v>
      </c>
      <c r="AA15" s="274">
        <v>6.8124093379999997E-3</v>
      </c>
      <c r="AB15" s="274">
        <v>-4.4503701479999998E-3</v>
      </c>
      <c r="AC15" s="274">
        <v>-2.6948446000000002E-4</v>
      </c>
      <c r="AD15" s="274">
        <v>3.6100945999999998E-5</v>
      </c>
      <c r="AE15" s="274">
        <v>-3.7932139999999998E-5</v>
      </c>
      <c r="AF15" s="274">
        <v>2.0645770000000001E-6</v>
      </c>
      <c r="AG15" s="274">
        <v>1.2386E-7</v>
      </c>
      <c r="AH15" s="274">
        <v>0.994822997998</v>
      </c>
      <c r="AI15" s="274">
        <v>-2.3266300600000001E-4</v>
      </c>
      <c r="AJ15" s="274">
        <v>2.6041500089999999E-2</v>
      </c>
      <c r="AK15" s="274">
        <v>3.5783101000000002E-5</v>
      </c>
      <c r="AL15" s="274">
        <v>-2.1316400000000001E-5</v>
      </c>
      <c r="AM15" s="274">
        <v>1.93122998E-4</v>
      </c>
      <c r="AN15" s="274">
        <v>8.7967899999999997E-7</v>
      </c>
      <c r="AO15" s="274">
        <v>-1.4470699999999999E-6</v>
      </c>
      <c r="AP15" s="274">
        <v>-1.0987200000000001E-6</v>
      </c>
      <c r="AQ15" s="274">
        <v>3.8754500000000003E-6</v>
      </c>
      <c r="AR15" s="214"/>
      <c r="AS15" s="214"/>
      <c r="AT15" s="214"/>
      <c r="AU15" s="425"/>
      <c r="AV15" s="604"/>
      <c r="AX15" s="465"/>
    </row>
    <row r="16" spans="1:50" x14ac:dyDescent="0.25">
      <c r="A16" s="479">
        <f t="shared" si="0"/>
        <v>12.876483537401993</v>
      </c>
      <c r="B16" s="479">
        <f t="shared" si="1"/>
        <v>6.5804934506319999</v>
      </c>
      <c r="C16" s="463" t="s">
        <v>1805</v>
      </c>
      <c r="D16" s="343" t="s">
        <v>312</v>
      </c>
      <c r="E16" s="463" t="s">
        <v>1806</v>
      </c>
      <c r="F16" s="343" t="s">
        <v>312</v>
      </c>
      <c r="G16" s="332" t="s">
        <v>416</v>
      </c>
      <c r="H16" s="334">
        <v>62000</v>
      </c>
      <c r="I16" s="332" t="s">
        <v>408</v>
      </c>
      <c r="J16" s="333">
        <v>33800</v>
      </c>
      <c r="K16" s="332" t="s">
        <v>559</v>
      </c>
      <c r="L16" s="334">
        <v>21000</v>
      </c>
      <c r="M16" s="333">
        <v>12400</v>
      </c>
      <c r="N16" s="333">
        <v>2800</v>
      </c>
      <c r="O16" s="333">
        <v>4900</v>
      </c>
      <c r="S16" s="603" t="s">
        <v>539</v>
      </c>
      <c r="T16" s="413">
        <v>5</v>
      </c>
      <c r="U16" s="413">
        <v>-20</v>
      </c>
      <c r="V16" s="413">
        <v>30</v>
      </c>
      <c r="W16" s="413">
        <v>55</v>
      </c>
      <c r="X16" s="274">
        <v>16.230953426195999</v>
      </c>
      <c r="Y16" s="274">
        <v>0.549111705565</v>
      </c>
      <c r="Z16" s="274">
        <v>-0.14387886110600001</v>
      </c>
      <c r="AA16" s="274">
        <v>6.485832419E-3</v>
      </c>
      <c r="AB16" s="274">
        <v>-4.4585652480000001E-3</v>
      </c>
      <c r="AC16" s="274">
        <v>-2.2519027999999999E-5</v>
      </c>
      <c r="AD16" s="274">
        <v>2.7759285999999999E-5</v>
      </c>
      <c r="AE16" s="274">
        <v>-3.5097898000000003E-5</v>
      </c>
      <c r="AF16" s="274">
        <v>2.3849999999999998E-8</v>
      </c>
      <c r="AG16" s="274">
        <v>-2.7456750000000002E-6</v>
      </c>
      <c r="AH16" s="274">
        <v>1.038955425131</v>
      </c>
      <c r="AI16" s="274">
        <v>-4.6062197660000003E-3</v>
      </c>
      <c r="AJ16" s="274">
        <v>3.1568324299999999E-2</v>
      </c>
      <c r="AK16" s="274">
        <v>-2.5849952999999998E-4</v>
      </c>
      <c r="AL16" s="274">
        <v>1.5656416799999999E-4</v>
      </c>
      <c r="AM16" s="274">
        <v>2.0987872499999999E-4</v>
      </c>
      <c r="AN16" s="274">
        <v>-2.642365E-6</v>
      </c>
      <c r="AO16" s="274">
        <v>1.6705069999999999E-6</v>
      </c>
      <c r="AP16" s="274">
        <v>-1.851886E-6</v>
      </c>
      <c r="AQ16" s="274">
        <v>4.4805879999999996E-6</v>
      </c>
      <c r="AR16" s="214"/>
      <c r="AS16" s="214"/>
      <c r="AT16" s="214"/>
      <c r="AU16" s="425"/>
      <c r="AV16" s="604"/>
      <c r="AX16" s="465"/>
    </row>
    <row r="17" spans="1:50" x14ac:dyDescent="0.25">
      <c r="A17" s="479">
        <f t="shared" si="0"/>
        <v>16.614013602238003</v>
      </c>
      <c r="B17" s="479">
        <f t="shared" si="1"/>
        <v>8.4058391323980022</v>
      </c>
      <c r="C17" s="463" t="s">
        <v>1807</v>
      </c>
      <c r="D17" s="343" t="s">
        <v>312</v>
      </c>
      <c r="E17" s="463" t="s">
        <v>1808</v>
      </c>
      <c r="F17" s="343" t="s">
        <v>312</v>
      </c>
      <c r="G17" s="332" t="s">
        <v>416</v>
      </c>
      <c r="H17" s="334">
        <v>62000</v>
      </c>
      <c r="I17" s="332" t="s">
        <v>408</v>
      </c>
      <c r="J17" s="333">
        <v>33800</v>
      </c>
      <c r="K17" s="332" t="s">
        <v>559</v>
      </c>
      <c r="L17" s="334">
        <v>21000</v>
      </c>
      <c r="M17" s="333">
        <v>12400</v>
      </c>
      <c r="N17" s="333">
        <v>2800</v>
      </c>
      <c r="O17" s="333">
        <v>4900</v>
      </c>
      <c r="S17" s="603" t="s">
        <v>544</v>
      </c>
      <c r="T17" s="413">
        <v>5</v>
      </c>
      <c r="U17" s="413">
        <v>-20</v>
      </c>
      <c r="V17" s="413">
        <v>30</v>
      </c>
      <c r="W17" s="413">
        <v>55</v>
      </c>
      <c r="X17" s="274">
        <v>21.380346519509001</v>
      </c>
      <c r="Y17" s="274">
        <v>0.73411294155499995</v>
      </c>
      <c r="Z17" s="274">
        <v>-0.17060294734199999</v>
      </c>
      <c r="AA17" s="274">
        <v>8.8650647039999995E-3</v>
      </c>
      <c r="AB17" s="274">
        <v>-5.3865173539999998E-3</v>
      </c>
      <c r="AC17" s="274">
        <v>-7.5748278599999997E-4</v>
      </c>
      <c r="AD17" s="274">
        <v>4.1169757000000003E-5</v>
      </c>
      <c r="AE17" s="274">
        <v>-3.9912430000000003E-5</v>
      </c>
      <c r="AF17" s="274">
        <v>-6.7369699999999996E-6</v>
      </c>
      <c r="AG17" s="274">
        <v>2.7735280000000001E-6</v>
      </c>
      <c r="AH17" s="274">
        <v>1.2204999999990001</v>
      </c>
      <c r="AI17" s="274">
        <v>-1.232830048E-2</v>
      </c>
      <c r="AJ17" s="274">
        <v>4.6218399049999997E-2</v>
      </c>
      <c r="AK17" s="274">
        <v>-2.0810300100000001E-4</v>
      </c>
      <c r="AL17" s="274">
        <v>2.54996002E-4</v>
      </c>
      <c r="AM17" s="274">
        <v>2.6906600600000002E-4</v>
      </c>
      <c r="AN17" s="274">
        <v>-9.6075199999999992E-7</v>
      </c>
      <c r="AO17" s="274">
        <v>7.9905299999999998E-7</v>
      </c>
      <c r="AP17" s="274">
        <v>-1.2459899999999999E-6</v>
      </c>
      <c r="AQ17" s="274">
        <v>3.7335599999999999E-6</v>
      </c>
      <c r="AR17" s="214"/>
      <c r="AS17" s="214"/>
      <c r="AT17" s="214"/>
      <c r="AU17" s="425"/>
      <c r="AV17" s="604"/>
      <c r="AX17" s="465"/>
    </row>
    <row r="18" spans="1:50" x14ac:dyDescent="0.25">
      <c r="A18" s="479">
        <f t="shared" si="0"/>
        <v>19.555648621815994</v>
      </c>
      <c r="B18" s="479">
        <f t="shared" si="1"/>
        <v>9.6143723684040019</v>
      </c>
      <c r="C18" s="463" t="s">
        <v>1809</v>
      </c>
      <c r="D18" s="343" t="s">
        <v>312</v>
      </c>
      <c r="E18" s="463" t="s">
        <v>1810</v>
      </c>
      <c r="F18" s="343" t="s">
        <v>312</v>
      </c>
      <c r="G18" s="332" t="s">
        <v>416</v>
      </c>
      <c r="H18" s="334">
        <v>62000</v>
      </c>
      <c r="I18" s="332" t="s">
        <v>408</v>
      </c>
      <c r="J18" s="333">
        <v>33800</v>
      </c>
      <c r="K18" s="332" t="s">
        <v>559</v>
      </c>
      <c r="L18" s="334">
        <v>21000</v>
      </c>
      <c r="M18" s="333">
        <v>12400</v>
      </c>
      <c r="N18" s="333">
        <v>2800</v>
      </c>
      <c r="O18" s="333">
        <v>4900</v>
      </c>
      <c r="S18" s="603" t="s">
        <v>549</v>
      </c>
      <c r="T18" s="413">
        <v>5</v>
      </c>
      <c r="U18" s="413">
        <v>-20</v>
      </c>
      <c r="V18" s="413">
        <v>30</v>
      </c>
      <c r="W18" s="413">
        <v>55</v>
      </c>
      <c r="X18" s="274">
        <v>25.880435250552999</v>
      </c>
      <c r="Y18" s="274">
        <v>0.88795518505000004</v>
      </c>
      <c r="Z18" s="274">
        <v>-0.231202067756</v>
      </c>
      <c r="AA18" s="274">
        <v>1.057389146E-2</v>
      </c>
      <c r="AB18" s="274">
        <v>-7.189346242E-3</v>
      </c>
      <c r="AC18" s="274">
        <v>-5.7698663100000001E-4</v>
      </c>
      <c r="AD18" s="274">
        <v>4.7592863999999998E-5</v>
      </c>
      <c r="AE18" s="274">
        <v>-5.3376237E-5</v>
      </c>
      <c r="AF18" s="274">
        <v>-3.4106559999999999E-6</v>
      </c>
      <c r="AG18" s="274">
        <v>3.023946E-6</v>
      </c>
      <c r="AH18" s="274">
        <v>1.5334000244120001</v>
      </c>
      <c r="AI18" s="274">
        <v>-2.4897600700000001E-4</v>
      </c>
      <c r="AJ18" s="274">
        <v>4.1129901885999999E-2</v>
      </c>
      <c r="AK18" s="274">
        <v>1.4915700300000001E-4</v>
      </c>
      <c r="AL18" s="274">
        <v>-3.30686003E-4</v>
      </c>
      <c r="AM18" s="274">
        <v>5.7064598800000001E-4</v>
      </c>
      <c r="AN18" s="274">
        <v>2.4842400000000001E-6</v>
      </c>
      <c r="AO18" s="274">
        <v>-6.7845E-6</v>
      </c>
      <c r="AP18" s="274">
        <v>4.0476E-6</v>
      </c>
      <c r="AQ18" s="274">
        <v>2.3719800000000002E-6</v>
      </c>
      <c r="AR18" s="214"/>
      <c r="AS18" s="214"/>
      <c r="AT18" s="214"/>
      <c r="AU18" s="425"/>
      <c r="AV18" s="604"/>
      <c r="AX18" s="465"/>
    </row>
    <row r="19" spans="1:50" x14ac:dyDescent="0.25">
      <c r="A19" s="479">
        <f t="shared" si="0"/>
        <v>22.666845683989997</v>
      </c>
      <c r="B19" s="479">
        <f t="shared" si="1"/>
        <v>11.038185365187999</v>
      </c>
      <c r="C19" s="463" t="s">
        <v>1811</v>
      </c>
      <c r="D19" s="343" t="s">
        <v>312</v>
      </c>
      <c r="E19" s="463" t="s">
        <v>1812</v>
      </c>
      <c r="F19" s="343" t="s">
        <v>312</v>
      </c>
      <c r="G19" s="332" t="s">
        <v>416</v>
      </c>
      <c r="H19" s="334">
        <v>62000</v>
      </c>
      <c r="I19" s="332" t="s">
        <v>417</v>
      </c>
      <c r="J19" s="333">
        <v>51800</v>
      </c>
      <c r="K19" s="332" t="s">
        <v>419</v>
      </c>
      <c r="L19" s="334">
        <v>25200</v>
      </c>
      <c r="M19" s="333">
        <v>12400</v>
      </c>
      <c r="N19" s="333">
        <v>2800</v>
      </c>
      <c r="O19" s="333">
        <v>4900</v>
      </c>
      <c r="S19" s="521" t="s">
        <v>553</v>
      </c>
      <c r="T19" s="413">
        <v>5</v>
      </c>
      <c r="U19" s="413">
        <v>-20</v>
      </c>
      <c r="V19" s="413">
        <v>30</v>
      </c>
      <c r="W19" s="413">
        <v>55</v>
      </c>
      <c r="X19" s="274">
        <v>28.308500795819999</v>
      </c>
      <c r="Y19" s="274">
        <v>1.0065770836729999</v>
      </c>
      <c r="Z19" s="274">
        <v>-0.198330675446</v>
      </c>
      <c r="AA19" s="274">
        <v>1.3106805919E-2</v>
      </c>
      <c r="AB19" s="274">
        <v>-7.2397020860000003E-3</v>
      </c>
      <c r="AC19" s="274">
        <v>-1.3276657450000001E-3</v>
      </c>
      <c r="AD19" s="274">
        <v>6.3624817000000001E-5</v>
      </c>
      <c r="AE19" s="274">
        <v>-7.8149297000000006E-5</v>
      </c>
      <c r="AF19" s="274">
        <v>-1.8864733999999999E-5</v>
      </c>
      <c r="AG19" s="274">
        <v>1.8527920000000001E-6</v>
      </c>
      <c r="AH19" s="274">
        <v>1.9624760435540001</v>
      </c>
      <c r="AI19" s="274">
        <v>4.087357279E-3</v>
      </c>
      <c r="AJ19" s="274">
        <v>4.7166187983999998E-2</v>
      </c>
      <c r="AK19" s="274">
        <v>8.1343729999999994E-5</v>
      </c>
      <c r="AL19" s="274">
        <v>-2.5333491799999999E-4</v>
      </c>
      <c r="AM19" s="274">
        <v>2.4427167800000001E-4</v>
      </c>
      <c r="AN19" s="274">
        <v>9.1309000000000001E-8</v>
      </c>
      <c r="AO19" s="274">
        <v>-6.5201240000000003E-6</v>
      </c>
      <c r="AP19" s="274">
        <v>-3.11126E-7</v>
      </c>
      <c r="AQ19" s="274">
        <v>9.6719680000000007E-6</v>
      </c>
      <c r="AR19" s="214"/>
      <c r="AS19" s="214"/>
      <c r="AT19" s="214"/>
      <c r="AU19" s="425"/>
      <c r="AV19" s="604"/>
      <c r="AX19" s="465"/>
    </row>
    <row r="20" spans="1:50" x14ac:dyDescent="0.25">
      <c r="A20" s="479">
        <f t="shared" si="0"/>
        <v>25.724016345797999</v>
      </c>
      <c r="B20" s="479">
        <f t="shared" si="1"/>
        <v>11.722170124460002</v>
      </c>
      <c r="C20" s="463" t="s">
        <v>1813</v>
      </c>
      <c r="D20" s="343" t="s">
        <v>312</v>
      </c>
      <c r="E20" s="463" t="s">
        <v>1814</v>
      </c>
      <c r="F20" s="343" t="s">
        <v>312</v>
      </c>
      <c r="G20" s="332" t="s">
        <v>416</v>
      </c>
      <c r="H20" s="334">
        <v>62000</v>
      </c>
      <c r="I20" s="332" t="s">
        <v>417</v>
      </c>
      <c r="J20" s="333">
        <v>51800</v>
      </c>
      <c r="K20" s="332" t="s">
        <v>419</v>
      </c>
      <c r="L20" s="334">
        <v>25200</v>
      </c>
      <c r="M20" s="333">
        <v>12400</v>
      </c>
      <c r="N20" s="333">
        <v>2800</v>
      </c>
      <c r="O20" s="333">
        <v>4900</v>
      </c>
      <c r="S20" s="521" t="s">
        <v>558</v>
      </c>
      <c r="T20" s="254">
        <v>5</v>
      </c>
      <c r="U20" s="254">
        <v>-20</v>
      </c>
      <c r="V20" s="254">
        <v>30</v>
      </c>
      <c r="W20" s="254">
        <v>55</v>
      </c>
      <c r="X20" s="589">
        <v>30.016113759328999</v>
      </c>
      <c r="Y20" s="589">
        <v>1.049988669158</v>
      </c>
      <c r="Z20" s="589">
        <v>-0.14610488796500001</v>
      </c>
      <c r="AA20" s="589">
        <v>1.3539451330000001E-2</v>
      </c>
      <c r="AB20" s="589">
        <v>-6.0072171539999998E-3</v>
      </c>
      <c r="AC20" s="589">
        <v>-2.6394256689999999E-3</v>
      </c>
      <c r="AD20" s="589">
        <v>6.6777403000000004E-5</v>
      </c>
      <c r="AE20" s="589">
        <v>-7.0074214000000006E-5</v>
      </c>
      <c r="AF20" s="589">
        <v>-3.7228748000000003E-5</v>
      </c>
      <c r="AG20" s="589">
        <v>9.1783199999999996E-6</v>
      </c>
      <c r="AH20" s="589">
        <v>2.56803405443</v>
      </c>
      <c r="AI20" s="589">
        <v>6.5032855170000002E-3</v>
      </c>
      <c r="AJ20" s="589">
        <v>6.1619441916000002E-2</v>
      </c>
      <c r="AK20" s="589">
        <v>-2.3808786399999999E-4</v>
      </c>
      <c r="AL20" s="589">
        <v>3.4050029999999998E-4</v>
      </c>
      <c r="AM20" s="589">
        <v>2.1308762600000001E-4</v>
      </c>
      <c r="AN20" s="589">
        <v>1.4222699999999999E-7</v>
      </c>
      <c r="AO20" s="589">
        <v>-6.839219E-6</v>
      </c>
      <c r="AP20" s="589">
        <v>4.3538809999999996E-6</v>
      </c>
      <c r="AQ20" s="589">
        <v>4.9363539999999999E-6</v>
      </c>
      <c r="AR20" s="214"/>
      <c r="AS20" s="214"/>
      <c r="AT20" s="214"/>
      <c r="AU20" s="425"/>
      <c r="AV20" s="604"/>
      <c r="AX20" s="465"/>
    </row>
    <row r="21" spans="1:50" x14ac:dyDescent="0.25">
      <c r="A21" s="479">
        <f t="shared" si="0"/>
        <v>30.114562703057999</v>
      </c>
      <c r="B21" s="479">
        <f t="shared" si="1"/>
        <v>14.016248054403999</v>
      </c>
      <c r="C21" s="463" t="s">
        <v>1815</v>
      </c>
      <c r="D21" s="343" t="s">
        <v>312</v>
      </c>
      <c r="E21" s="463" t="s">
        <v>1816</v>
      </c>
      <c r="F21" s="343" t="s">
        <v>312</v>
      </c>
      <c r="G21" s="332" t="s">
        <v>416</v>
      </c>
      <c r="H21" s="334">
        <v>62000</v>
      </c>
      <c r="I21" s="332" t="s">
        <v>417</v>
      </c>
      <c r="J21" s="333">
        <v>51800</v>
      </c>
      <c r="K21" s="332" t="s">
        <v>822</v>
      </c>
      <c r="L21" s="334">
        <v>29600</v>
      </c>
      <c r="M21" s="333">
        <v>12400</v>
      </c>
      <c r="N21" s="333">
        <v>2800</v>
      </c>
      <c r="O21" s="333">
        <v>4900</v>
      </c>
      <c r="S21" s="521" t="s">
        <v>564</v>
      </c>
      <c r="T21" s="254">
        <v>5</v>
      </c>
      <c r="U21" s="254">
        <v>-20</v>
      </c>
      <c r="V21" s="254">
        <v>30</v>
      </c>
      <c r="W21" s="254">
        <v>55</v>
      </c>
      <c r="X21" s="589">
        <v>38.935226525424</v>
      </c>
      <c r="Y21" s="589">
        <v>1.4217519960160001</v>
      </c>
      <c r="Z21" s="589">
        <v>-0.360223622538</v>
      </c>
      <c r="AA21" s="589">
        <v>1.962399351E-2</v>
      </c>
      <c r="AB21" s="589">
        <v>-1.3638516285000001E-2</v>
      </c>
      <c r="AC21" s="589">
        <v>1.7838250400000001E-4</v>
      </c>
      <c r="AD21" s="589">
        <v>9.9534376999999997E-5</v>
      </c>
      <c r="AE21" s="589">
        <v>-1.5903239799999999E-4</v>
      </c>
      <c r="AF21" s="589">
        <v>1.4137943999999999E-5</v>
      </c>
      <c r="AG21" s="589">
        <v>-8.8871869999999997E-6</v>
      </c>
      <c r="AH21" s="589">
        <v>3.2175173290019998</v>
      </c>
      <c r="AI21" s="589">
        <v>3.8620973580000002E-2</v>
      </c>
      <c r="AJ21" s="589">
        <v>5.8159881150000002E-2</v>
      </c>
      <c r="AK21" s="589">
        <v>7.6077530599999996E-4</v>
      </c>
      <c r="AL21" s="589">
        <v>-3.5751798499999998E-4</v>
      </c>
      <c r="AM21" s="589">
        <v>-5.7650839E-5</v>
      </c>
      <c r="AN21" s="589">
        <v>3.3500760000000001E-6</v>
      </c>
      <c r="AO21" s="589">
        <v>-1.3066944000000001E-5</v>
      </c>
      <c r="AP21" s="589">
        <v>-6.1623969999999998E-6</v>
      </c>
      <c r="AQ21" s="589">
        <v>1.5108552999999999E-5</v>
      </c>
      <c r="AR21" s="214"/>
      <c r="AS21" s="214"/>
      <c r="AT21" s="214"/>
      <c r="AU21" s="425"/>
      <c r="AV21" s="604"/>
      <c r="AX21" s="465"/>
    </row>
    <row r="22" spans="1:50" x14ac:dyDescent="0.25">
      <c r="A22" s="479">
        <f t="shared" si="0"/>
        <v>35.289016176728005</v>
      </c>
      <c r="B22" s="479">
        <f t="shared" si="1"/>
        <v>16.412311668478001</v>
      </c>
      <c r="C22" s="463" t="s">
        <v>1817</v>
      </c>
      <c r="D22" s="343" t="s">
        <v>312</v>
      </c>
      <c r="E22" s="463" t="s">
        <v>1818</v>
      </c>
      <c r="F22" s="343" t="s">
        <v>312</v>
      </c>
      <c r="G22" s="332" t="s">
        <v>935</v>
      </c>
      <c r="H22" s="334">
        <v>108200</v>
      </c>
      <c r="I22" s="332" t="s">
        <v>417</v>
      </c>
      <c r="J22" s="333">
        <v>51800</v>
      </c>
      <c r="K22" s="332" t="s">
        <v>822</v>
      </c>
      <c r="L22" s="334">
        <v>29600</v>
      </c>
      <c r="M22" s="333">
        <v>12400</v>
      </c>
      <c r="N22" s="333">
        <v>2800</v>
      </c>
      <c r="O22" s="333">
        <v>4900</v>
      </c>
      <c r="S22" s="603" t="s">
        <v>569</v>
      </c>
      <c r="T22" s="254">
        <v>5</v>
      </c>
      <c r="U22" s="254">
        <v>-20</v>
      </c>
      <c r="V22" s="254">
        <v>30</v>
      </c>
      <c r="W22" s="254">
        <v>55</v>
      </c>
      <c r="X22" s="589">
        <v>44.036466609013999</v>
      </c>
      <c r="Y22" s="589">
        <v>1.572539113325</v>
      </c>
      <c r="Z22" s="589">
        <v>-0.374683648235</v>
      </c>
      <c r="AA22" s="589">
        <v>2.1227235354E-2</v>
      </c>
      <c r="AB22" s="589">
        <v>-1.2720574234E-2</v>
      </c>
      <c r="AC22" s="589">
        <v>3.11807024E-4</v>
      </c>
      <c r="AD22" s="589">
        <v>8.7292841000000004E-5</v>
      </c>
      <c r="AE22" s="589">
        <v>-1.7204087000000001E-4</v>
      </c>
      <c r="AF22" s="589">
        <v>-7.4717349999999999E-6</v>
      </c>
      <c r="AG22" s="589">
        <v>-1.7273199E-5</v>
      </c>
      <c r="AH22" s="589">
        <v>3.283642087254</v>
      </c>
      <c r="AI22" s="589">
        <v>-1.4371042424999999E-2</v>
      </c>
      <c r="AJ22" s="589">
        <v>9.1442174293E-2</v>
      </c>
      <c r="AK22" s="589">
        <v>-1.0795218390000001E-3</v>
      </c>
      <c r="AL22" s="589">
        <v>1.670557708E-3</v>
      </c>
      <c r="AM22" s="589">
        <v>-3.32709078E-4</v>
      </c>
      <c r="AN22" s="589">
        <v>-1.2226253E-5</v>
      </c>
      <c r="AO22" s="589">
        <v>1.8327972000000001E-5</v>
      </c>
      <c r="AP22" s="589">
        <v>-2.3879128E-5</v>
      </c>
      <c r="AQ22" s="589">
        <v>1.7767792000000001E-5</v>
      </c>
      <c r="AR22" s="214"/>
      <c r="AS22" s="214"/>
      <c r="AT22" s="214"/>
      <c r="AU22" s="425"/>
      <c r="AV22" s="604"/>
      <c r="AX22" s="465"/>
    </row>
    <row r="23" spans="1:50" x14ac:dyDescent="0.25">
      <c r="A23" s="479">
        <f t="shared" si="0"/>
        <v>43.639369854131999</v>
      </c>
      <c r="B23" s="479">
        <f t="shared" si="1"/>
        <v>20.855547650920002</v>
      </c>
      <c r="C23" s="463" t="s">
        <v>1819</v>
      </c>
      <c r="D23" s="343" t="s">
        <v>312</v>
      </c>
      <c r="E23" s="463" t="s">
        <v>1820</v>
      </c>
      <c r="F23" s="343" t="s">
        <v>312</v>
      </c>
      <c r="G23" s="332" t="s">
        <v>935</v>
      </c>
      <c r="H23" s="334">
        <v>108200</v>
      </c>
      <c r="I23" s="332" t="s">
        <v>820</v>
      </c>
      <c r="J23" s="334">
        <v>62000</v>
      </c>
      <c r="K23" s="332" t="s">
        <v>822</v>
      </c>
      <c r="L23" s="334">
        <v>29600</v>
      </c>
      <c r="M23" s="333">
        <v>12400</v>
      </c>
      <c r="N23" s="333">
        <v>2800</v>
      </c>
      <c r="O23" s="333">
        <v>4900</v>
      </c>
      <c r="S23" s="603" t="s">
        <v>577</v>
      </c>
      <c r="T23" s="254">
        <v>5</v>
      </c>
      <c r="U23" s="254">
        <v>-20</v>
      </c>
      <c r="V23" s="254">
        <v>30</v>
      </c>
      <c r="W23" s="254">
        <v>55</v>
      </c>
      <c r="X23" s="589">
        <v>57.550608003911002</v>
      </c>
      <c r="Y23" s="589">
        <v>2.2237852810119998</v>
      </c>
      <c r="Z23" s="589">
        <v>-0.67999893613499995</v>
      </c>
      <c r="AA23" s="589">
        <v>3.5655245228000003E-2</v>
      </c>
      <c r="AB23" s="589">
        <v>-3.0070168915999999E-2</v>
      </c>
      <c r="AC23" s="589">
        <v>5.7371125940000002E-3</v>
      </c>
      <c r="AD23" s="589">
        <v>2.38571958E-4</v>
      </c>
      <c r="AE23" s="589">
        <v>-4.1594545699999999E-4</v>
      </c>
      <c r="AF23" s="589">
        <v>1.6674761400000001E-4</v>
      </c>
      <c r="AG23" s="589">
        <v>-6.7170436000000002E-5</v>
      </c>
      <c r="AH23" s="589">
        <v>4.4504289171150004</v>
      </c>
      <c r="AI23" s="589">
        <v>9.0488981079999992E-3</v>
      </c>
      <c r="AJ23" s="589">
        <v>9.3474904654999996E-2</v>
      </c>
      <c r="AK23" s="589">
        <v>-1.3363536039999999E-3</v>
      </c>
      <c r="AL23" s="589">
        <v>1.255582683E-3</v>
      </c>
      <c r="AM23" s="589">
        <v>-8.7839917000000006E-5</v>
      </c>
      <c r="AN23" s="589">
        <v>-2.4168486999999999E-5</v>
      </c>
      <c r="AO23" s="589">
        <v>2.7344123000000001E-5</v>
      </c>
      <c r="AP23" s="589">
        <v>-2.5311755000000001E-5</v>
      </c>
      <c r="AQ23" s="589">
        <v>2.2806107000000001E-5</v>
      </c>
      <c r="AR23" s="214"/>
      <c r="AS23" s="214"/>
      <c r="AT23" s="214"/>
      <c r="AU23" s="425"/>
      <c r="AV23" s="604"/>
      <c r="AX23" s="465"/>
    </row>
    <row r="24" spans="1:50" x14ac:dyDescent="0.25">
      <c r="A24" s="479">
        <f t="shared" si="0"/>
        <v>51.023980690649999</v>
      </c>
      <c r="B24" s="479">
        <f t="shared" si="1"/>
        <v>25.332352885532</v>
      </c>
      <c r="C24" s="463" t="s">
        <v>1821</v>
      </c>
      <c r="D24" s="343" t="s">
        <v>312</v>
      </c>
      <c r="E24" s="463" t="s">
        <v>1822</v>
      </c>
      <c r="F24" s="343" t="s">
        <v>312</v>
      </c>
      <c r="G24" s="332" t="s">
        <v>830</v>
      </c>
      <c r="H24" s="334">
        <v>117100</v>
      </c>
      <c r="I24" s="332" t="s">
        <v>820</v>
      </c>
      <c r="J24" s="334">
        <v>62000</v>
      </c>
      <c r="K24" s="332" t="s">
        <v>822</v>
      </c>
      <c r="L24" s="334">
        <v>29600</v>
      </c>
      <c r="M24" s="333">
        <v>12400</v>
      </c>
      <c r="N24" s="333">
        <v>2800</v>
      </c>
      <c r="O24" s="333">
        <v>4900</v>
      </c>
      <c r="S24" s="603" t="s">
        <v>581</v>
      </c>
      <c r="T24" s="254">
        <v>5</v>
      </c>
      <c r="U24" s="254">
        <v>-20</v>
      </c>
      <c r="V24" s="254">
        <v>30</v>
      </c>
      <c r="W24" s="254">
        <v>55</v>
      </c>
      <c r="X24" s="589">
        <v>65.168705346780001</v>
      </c>
      <c r="Y24" s="589">
        <v>2.3359081238349999</v>
      </c>
      <c r="Z24" s="589">
        <v>-0.54773120423900001</v>
      </c>
      <c r="AA24" s="589">
        <v>3.2841903802999999E-2</v>
      </c>
      <c r="AB24" s="589">
        <v>-2.1502930754000001E-2</v>
      </c>
      <c r="AC24" s="589">
        <v>3.3121176700000001E-4</v>
      </c>
      <c r="AD24" s="589">
        <v>1.97327377E-4</v>
      </c>
      <c r="AE24" s="589">
        <v>-2.7939071499999998E-4</v>
      </c>
      <c r="AF24" s="589">
        <v>5.9981956000000002E-5</v>
      </c>
      <c r="AG24" s="589">
        <v>-2.8660876999999999E-5</v>
      </c>
      <c r="AH24" s="589">
        <v>5.3211922041959996</v>
      </c>
      <c r="AI24" s="589">
        <v>2.3900428476000001E-2</v>
      </c>
      <c r="AJ24" s="589">
        <v>0.12837886217399999</v>
      </c>
      <c r="AK24" s="589">
        <v>-1.9467554000000001E-5</v>
      </c>
      <c r="AL24" s="589">
        <v>1.2466267809999999E-3</v>
      </c>
      <c r="AM24" s="589">
        <v>-5.96796466E-4</v>
      </c>
      <c r="AN24" s="589">
        <v>2.24148E-7</v>
      </c>
      <c r="AO24" s="589">
        <v>8.6843900000000004E-6</v>
      </c>
      <c r="AP24" s="589">
        <v>-3.4303871000000003E-5</v>
      </c>
      <c r="AQ24" s="589">
        <v>3.1219449999999998E-5</v>
      </c>
      <c r="AR24" s="214"/>
      <c r="AS24" s="214"/>
      <c r="AT24" s="214"/>
      <c r="AU24" s="425"/>
      <c r="AV24" s="604"/>
      <c r="AX24" s="465"/>
    </row>
    <row r="25" spans="1:50" ht="14.25" customHeight="1" x14ac:dyDescent="0.25">
      <c r="A25" s="1000" t="s">
        <v>1101</v>
      </c>
      <c r="B25" s="1000"/>
      <c r="C25" s="1000"/>
      <c r="D25" s="1000"/>
      <c r="E25" s="1000"/>
      <c r="F25" s="1000"/>
      <c r="G25" s="1000"/>
      <c r="H25" s="1000"/>
      <c r="I25" s="1000"/>
      <c r="J25" s="1000"/>
      <c r="K25" s="1000"/>
      <c r="L25" s="1000"/>
      <c r="M25" s="1000"/>
      <c r="N25" s="1000"/>
      <c r="O25" s="1000"/>
      <c r="S25" s="1031" t="s">
        <v>1101</v>
      </c>
      <c r="T25" s="1031"/>
      <c r="U25" s="1031"/>
      <c r="V25" s="1031"/>
      <c r="W25" s="1031"/>
      <c r="X25" s="1031"/>
      <c r="Y25" s="1031"/>
      <c r="Z25" s="1031"/>
      <c r="AA25" s="1031"/>
      <c r="AB25" s="1031"/>
      <c r="AC25" s="1031"/>
      <c r="AD25" s="1031"/>
      <c r="AE25" s="1031"/>
      <c r="AF25" s="1031"/>
      <c r="AG25" s="1031"/>
      <c r="AH25" s="1031"/>
      <c r="AI25" s="1031"/>
      <c r="AJ25" s="1031"/>
      <c r="AK25" s="1031"/>
      <c r="AL25" s="1031"/>
      <c r="AM25" s="1031"/>
      <c r="AN25" s="1031"/>
      <c r="AO25" s="1031"/>
      <c r="AP25" s="1031"/>
      <c r="AQ25" s="1031"/>
      <c r="AR25" s="1031"/>
      <c r="AS25" s="1031"/>
      <c r="AT25" s="1031"/>
      <c r="AU25" s="1031"/>
      <c r="AV25" s="1031"/>
      <c r="AX25" s="465"/>
    </row>
    <row r="26" spans="1:50" s="452" customFormat="1" ht="14.25" x14ac:dyDescent="0.2">
      <c r="A26" s="479">
        <f t="shared" ref="A26:A32" si="2">2*IF(AND($C$4&lt;=T26,$C$4&gt;=U26,$F$4&gt;=V26,$F$4&lt;=W26),X26+Y26*$C$4+Z26*$F$4+AA26*$C$4*$C$4+AB26*$C$4*$F$4+AC26*$F$4*$F$4+AD26*$C$4*$C$4*$C$4+AE26*$F$4*$C$4*$C$4+AF26*$C$4*$F$4*$F$4+AG26*$F$4*$F$4*$F$4,0)</f>
        <v>9.9263665234500014</v>
      </c>
      <c r="B26" s="479">
        <f t="shared" ref="B26:B32" si="3">2*IF(AND($C$4&lt;=T26,$C$4&gt;=U26,$F$4&gt;=V26,$F$4&lt;=W26),AH26+AI26*$C$4+AJ26*$F$4+AK26*$C$4*$C$4+AL26*$C$4*$F$4+AM26*$F$4*$F$4+AN26*$C$4*$C$4*$C$4+AO26*$F$4*$C$4*$C$4+AP26*$C$4*$F$4*$F$4+AQ26*$F$4*$F$4*$F$4,0)</f>
        <v>4.5721582318180012</v>
      </c>
      <c r="C26" s="463" t="s">
        <v>1823</v>
      </c>
      <c r="D26" s="343" t="s">
        <v>312</v>
      </c>
      <c r="E26" s="463" t="s">
        <v>1824</v>
      </c>
      <c r="F26" s="343" t="s">
        <v>312</v>
      </c>
      <c r="G26" s="332" t="s">
        <v>407</v>
      </c>
      <c r="H26" s="333">
        <v>33800</v>
      </c>
      <c r="I26" s="332" t="s">
        <v>459</v>
      </c>
      <c r="J26" s="333">
        <v>33200</v>
      </c>
      <c r="K26" s="332" t="s">
        <v>410</v>
      </c>
      <c r="L26" s="334">
        <v>17600</v>
      </c>
      <c r="M26" s="333">
        <v>12400</v>
      </c>
      <c r="N26" s="333">
        <v>2800</v>
      </c>
      <c r="O26" s="333">
        <v>4900</v>
      </c>
      <c r="S26" s="603" t="s">
        <v>623</v>
      </c>
      <c r="T26" s="254">
        <v>5</v>
      </c>
      <c r="U26" s="254">
        <v>-20</v>
      </c>
      <c r="V26" s="254">
        <v>30</v>
      </c>
      <c r="W26" s="254">
        <v>55</v>
      </c>
      <c r="X26" s="589">
        <v>14.629299925750001</v>
      </c>
      <c r="Y26" s="589">
        <v>0.425511770495</v>
      </c>
      <c r="Z26" s="589">
        <v>-0.29423409803</v>
      </c>
      <c r="AA26" s="589">
        <v>7.5466457790000002E-3</v>
      </c>
      <c r="AB26" s="589">
        <v>-2.3727353730000002E-3</v>
      </c>
      <c r="AC26" s="589">
        <v>4.8772688659999997E-3</v>
      </c>
      <c r="AD26" s="589">
        <v>2.0872076000000001E-5</v>
      </c>
      <c r="AE26" s="589">
        <v>-8.8562229999999999E-5</v>
      </c>
      <c r="AF26" s="589">
        <v>-2.3264872000000002E-5</v>
      </c>
      <c r="AG26" s="589">
        <v>-4.3029257000000001E-5</v>
      </c>
      <c r="AH26" s="589">
        <v>0.94730231020400002</v>
      </c>
      <c r="AI26" s="589">
        <v>-1.2669610891999999E-2</v>
      </c>
      <c r="AJ26" s="589">
        <v>1.5262018923E-2</v>
      </c>
      <c r="AK26" s="589">
        <v>-1.20593293E-4</v>
      </c>
      <c r="AL26" s="589">
        <v>4.4477318799999999E-4</v>
      </c>
      <c r="AM26" s="589">
        <v>2.9135946099999999E-4</v>
      </c>
      <c r="AN26" s="589">
        <v>-7.4798899999999999E-7</v>
      </c>
      <c r="AO26" s="589">
        <v>-4.6573920000000003E-6</v>
      </c>
      <c r="AP26" s="589">
        <v>-1.7313630000000001E-6</v>
      </c>
      <c r="AQ26" s="589">
        <v>1.4556310000000001E-6</v>
      </c>
      <c r="AR26" s="214"/>
      <c r="AS26" s="214"/>
      <c r="AT26" s="214"/>
      <c r="AU26" s="425"/>
      <c r="AV26" s="604"/>
      <c r="AX26" s="465"/>
    </row>
    <row r="27" spans="1:50" s="452" customFormat="1" ht="14.25" x14ac:dyDescent="0.2">
      <c r="A27" s="479">
        <f t="shared" si="2"/>
        <v>13.307658453455998</v>
      </c>
      <c r="B27" s="479">
        <f t="shared" si="3"/>
        <v>6.2077099367140001</v>
      </c>
      <c r="C27" s="463" t="s">
        <v>1825</v>
      </c>
      <c r="D27" s="343" t="s">
        <v>312</v>
      </c>
      <c r="E27" s="463" t="s">
        <v>1826</v>
      </c>
      <c r="F27" s="343" t="s">
        <v>312</v>
      </c>
      <c r="G27" s="332" t="s">
        <v>416</v>
      </c>
      <c r="H27" s="334">
        <v>62000</v>
      </c>
      <c r="I27" s="332" t="s">
        <v>408</v>
      </c>
      <c r="J27" s="333">
        <v>33800</v>
      </c>
      <c r="K27" s="332" t="s">
        <v>559</v>
      </c>
      <c r="L27" s="334">
        <v>21000</v>
      </c>
      <c r="M27" s="333">
        <v>12400</v>
      </c>
      <c r="N27" s="333">
        <v>2800</v>
      </c>
      <c r="O27" s="333">
        <v>4900</v>
      </c>
      <c r="S27" s="603" t="s">
        <v>627</v>
      </c>
      <c r="T27" s="254">
        <v>5</v>
      </c>
      <c r="U27" s="254">
        <v>-20</v>
      </c>
      <c r="V27" s="254">
        <v>30</v>
      </c>
      <c r="W27" s="254">
        <v>55</v>
      </c>
      <c r="X27" s="589">
        <v>16.524189659883</v>
      </c>
      <c r="Y27" s="589">
        <v>0.57940810318400005</v>
      </c>
      <c r="Z27" s="589">
        <v>-0.117759051527</v>
      </c>
      <c r="AA27" s="589">
        <v>8.0037351249999996E-3</v>
      </c>
      <c r="AB27" s="589">
        <v>-3.6942245730000002E-3</v>
      </c>
      <c r="AC27" s="589">
        <v>-6.3641596300000004E-4</v>
      </c>
      <c r="AD27" s="589">
        <v>4.7590804999999999E-5</v>
      </c>
      <c r="AE27" s="589">
        <v>-4.5804336000000003E-5</v>
      </c>
      <c r="AF27" s="589">
        <v>-1.9329162000000001E-5</v>
      </c>
      <c r="AG27" s="589">
        <v>-9.7513900000000001E-7</v>
      </c>
      <c r="AH27" s="589">
        <v>0.61872246869699998</v>
      </c>
      <c r="AI27" s="589">
        <v>1.1330513862E-2</v>
      </c>
      <c r="AJ27" s="589">
        <v>9.2952381818999993E-2</v>
      </c>
      <c r="AK27" s="589">
        <v>1.2404131170000001E-3</v>
      </c>
      <c r="AL27" s="589">
        <v>-4.63468E-7</v>
      </c>
      <c r="AM27" s="589">
        <v>-1.91408762E-3</v>
      </c>
      <c r="AN27" s="589">
        <v>2.0496442000000001E-5</v>
      </c>
      <c r="AO27" s="589">
        <v>-2.5526083999999999E-5</v>
      </c>
      <c r="AP27" s="589">
        <v>-2.168015E-6</v>
      </c>
      <c r="AQ27" s="589">
        <v>2.4788142999999998E-5</v>
      </c>
      <c r="AR27" s="214"/>
      <c r="AS27" s="214"/>
      <c r="AT27" s="214"/>
      <c r="AU27" s="425"/>
      <c r="AV27" s="604"/>
      <c r="AX27" s="465"/>
    </row>
    <row r="28" spans="1:50" s="452" customFormat="1" ht="14.25" x14ac:dyDescent="0.2">
      <c r="A28" s="479">
        <f t="shared" si="2"/>
        <v>16.727341908694001</v>
      </c>
      <c r="B28" s="479">
        <f t="shared" si="3"/>
        <v>7.7046334854039982</v>
      </c>
      <c r="C28" s="463" t="s">
        <v>1827</v>
      </c>
      <c r="D28" s="343" t="s">
        <v>312</v>
      </c>
      <c r="E28" s="463" t="s">
        <v>1828</v>
      </c>
      <c r="F28" s="343" t="s">
        <v>312</v>
      </c>
      <c r="G28" s="332" t="s">
        <v>416</v>
      </c>
      <c r="H28" s="334">
        <v>62000</v>
      </c>
      <c r="I28" s="332" t="s">
        <v>408</v>
      </c>
      <c r="J28" s="333">
        <v>33800</v>
      </c>
      <c r="K28" s="332" t="s">
        <v>559</v>
      </c>
      <c r="L28" s="334">
        <v>21000</v>
      </c>
      <c r="M28" s="333">
        <v>12400</v>
      </c>
      <c r="N28" s="333">
        <v>2800</v>
      </c>
      <c r="O28" s="333">
        <v>4900</v>
      </c>
      <c r="S28" s="603" t="s">
        <v>633</v>
      </c>
      <c r="T28" s="254">
        <v>5</v>
      </c>
      <c r="U28" s="254">
        <v>-20</v>
      </c>
      <c r="V28" s="254">
        <v>30</v>
      </c>
      <c r="W28" s="254">
        <v>55</v>
      </c>
      <c r="X28" s="589">
        <v>20.927719462951998</v>
      </c>
      <c r="Y28" s="589">
        <v>0.69191843713000001</v>
      </c>
      <c r="Z28" s="589">
        <v>-0.19734739614899999</v>
      </c>
      <c r="AA28" s="589">
        <v>9.4385932630000006E-3</v>
      </c>
      <c r="AB28" s="589">
        <v>-3.7261977039999999E-3</v>
      </c>
      <c r="AC28" s="589">
        <v>7.3688367700000003E-4</v>
      </c>
      <c r="AD28" s="589">
        <v>4.2064299E-5</v>
      </c>
      <c r="AE28" s="589">
        <v>-6.0968277000000001E-5</v>
      </c>
      <c r="AF28" s="589">
        <v>-3.2120418000000001E-5</v>
      </c>
      <c r="AG28" s="589">
        <v>-1.3290381E-5</v>
      </c>
      <c r="AH28" s="589">
        <v>1.9302405393219999</v>
      </c>
      <c r="AI28" s="589">
        <v>2.0244634700000001E-3</v>
      </c>
      <c r="AJ28" s="589">
        <v>2.4685311194000002E-2</v>
      </c>
      <c r="AK28" s="589">
        <v>-3.0168031099999998E-4</v>
      </c>
      <c r="AL28" s="589">
        <v>3.5250834100000001E-4</v>
      </c>
      <c r="AM28" s="589">
        <v>4.9119583099999998E-4</v>
      </c>
      <c r="AN28" s="589">
        <v>-4.1843419999999998E-6</v>
      </c>
      <c r="AO28" s="589">
        <v>-3.4564250000000001E-6</v>
      </c>
      <c r="AP28" s="589">
        <v>1.260368E-6</v>
      </c>
      <c r="AQ28" s="589">
        <v>6.8586099999999995E-7</v>
      </c>
      <c r="AR28" s="214"/>
      <c r="AS28" s="214"/>
      <c r="AT28" s="214"/>
      <c r="AU28" s="425"/>
      <c r="AV28" s="604"/>
      <c r="AX28" s="465"/>
    </row>
    <row r="29" spans="1:50" s="452" customFormat="1" ht="14.25" x14ac:dyDescent="0.2">
      <c r="A29" s="479">
        <f t="shared" si="2"/>
        <v>20.006929872364005</v>
      </c>
      <c r="B29" s="479">
        <f t="shared" si="3"/>
        <v>9.1780340132540008</v>
      </c>
      <c r="C29" s="463" t="s">
        <v>1829</v>
      </c>
      <c r="D29" s="343" t="s">
        <v>312</v>
      </c>
      <c r="E29" s="463" t="s">
        <v>1830</v>
      </c>
      <c r="F29" s="343" t="s">
        <v>312</v>
      </c>
      <c r="G29" s="332" t="s">
        <v>416</v>
      </c>
      <c r="H29" s="334">
        <v>62000</v>
      </c>
      <c r="I29" s="332" t="s">
        <v>408</v>
      </c>
      <c r="J29" s="333">
        <v>33800</v>
      </c>
      <c r="K29" s="332" t="s">
        <v>559</v>
      </c>
      <c r="L29" s="334">
        <v>21000</v>
      </c>
      <c r="M29" s="333">
        <v>12400</v>
      </c>
      <c r="N29" s="333">
        <v>2800</v>
      </c>
      <c r="O29" s="333">
        <v>4900</v>
      </c>
      <c r="S29" s="603" t="s">
        <v>639</v>
      </c>
      <c r="T29" s="254">
        <v>5</v>
      </c>
      <c r="U29" s="254">
        <v>-20</v>
      </c>
      <c r="V29" s="254">
        <v>30</v>
      </c>
      <c r="W29" s="254">
        <v>55</v>
      </c>
      <c r="X29" s="589">
        <v>24.480867076357001</v>
      </c>
      <c r="Y29" s="589">
        <v>0.86482528267699998</v>
      </c>
      <c r="Z29" s="589">
        <v>-0.16707133213399999</v>
      </c>
      <c r="AA29" s="589">
        <v>1.1501929931E-2</v>
      </c>
      <c r="AB29" s="589">
        <v>-5.6800928540000004E-3</v>
      </c>
      <c r="AC29" s="589">
        <v>-1.161272501E-3</v>
      </c>
      <c r="AD29" s="589">
        <v>5.4673214000000002E-5</v>
      </c>
      <c r="AE29" s="589">
        <v>-7.0751200999999997E-5</v>
      </c>
      <c r="AF29" s="589">
        <v>-2.4892140000000001E-5</v>
      </c>
      <c r="AG29" s="589">
        <v>2.2319939999999998E-6</v>
      </c>
      <c r="AH29" s="589">
        <v>2.9962185000020001</v>
      </c>
      <c r="AI29" s="589">
        <v>6.9214357000000004E-2</v>
      </c>
      <c r="AJ29" s="589">
        <v>6.2596012999999997E-3</v>
      </c>
      <c r="AK29" s="589">
        <v>1.0907309999999999E-3</v>
      </c>
      <c r="AL29" s="589">
        <v>-1.3391513999999999E-3</v>
      </c>
      <c r="AM29" s="589">
        <v>7.3163988000000003E-4</v>
      </c>
      <c r="AN29" s="589">
        <v>5.550498E-6</v>
      </c>
      <c r="AO29" s="589">
        <v>-2.1829361000000001E-5</v>
      </c>
      <c r="AP29" s="589">
        <v>1.3691487E-5</v>
      </c>
      <c r="AQ29" s="589">
        <v>2.0963869999999998E-6</v>
      </c>
      <c r="AR29" s="214"/>
      <c r="AS29" s="214"/>
      <c r="AT29" s="214"/>
      <c r="AU29" s="425"/>
      <c r="AV29" s="604"/>
      <c r="AX29" s="465"/>
    </row>
    <row r="30" spans="1:50" s="452" customFormat="1" ht="14.25" x14ac:dyDescent="0.2">
      <c r="A30" s="479">
        <f t="shared" si="2"/>
        <v>25.778337402428001</v>
      </c>
      <c r="B30" s="479">
        <f t="shared" si="3"/>
        <v>11.715833590992</v>
      </c>
      <c r="C30" s="463" t="s">
        <v>1831</v>
      </c>
      <c r="D30" s="343" t="s">
        <v>312</v>
      </c>
      <c r="E30" s="463" t="s">
        <v>1832</v>
      </c>
      <c r="F30" s="343" t="s">
        <v>312</v>
      </c>
      <c r="G30" s="332" t="s">
        <v>416</v>
      </c>
      <c r="H30" s="334">
        <v>62000</v>
      </c>
      <c r="I30" s="332" t="s">
        <v>417</v>
      </c>
      <c r="J30" s="333">
        <v>51800</v>
      </c>
      <c r="K30" s="332" t="s">
        <v>419</v>
      </c>
      <c r="L30" s="334">
        <v>25200</v>
      </c>
      <c r="M30" s="333">
        <v>12400</v>
      </c>
      <c r="N30" s="333">
        <v>2800</v>
      </c>
      <c r="O30" s="333">
        <v>4900</v>
      </c>
      <c r="S30" s="603" t="s">
        <v>644</v>
      </c>
      <c r="T30" s="254">
        <v>5</v>
      </c>
      <c r="U30" s="254">
        <v>-20</v>
      </c>
      <c r="V30" s="254">
        <v>30</v>
      </c>
      <c r="W30" s="254">
        <v>55</v>
      </c>
      <c r="X30" s="589">
        <v>32.236634286714001</v>
      </c>
      <c r="Y30" s="589">
        <v>1.066575931057</v>
      </c>
      <c r="Z30" s="589">
        <v>-0.30480937703900002</v>
      </c>
      <c r="AA30" s="589">
        <v>1.4558774882000001E-2</v>
      </c>
      <c r="AB30" s="589">
        <v>-5.7944535209999998E-3</v>
      </c>
      <c r="AC30" s="589">
        <v>1.1610747319999999E-3</v>
      </c>
      <c r="AD30" s="589">
        <v>6.4801875000000005E-5</v>
      </c>
      <c r="AE30" s="589">
        <v>-9.4589996000000003E-5</v>
      </c>
      <c r="AF30" s="589">
        <v>-4.9046104000000002E-5</v>
      </c>
      <c r="AG30" s="589">
        <v>-2.0659193000000001E-5</v>
      </c>
      <c r="AH30" s="589">
        <v>2.935165846061</v>
      </c>
      <c r="AI30" s="589">
        <v>3.0784432759999999E-3</v>
      </c>
      <c r="AJ30" s="589">
        <v>3.7537022411000001E-2</v>
      </c>
      <c r="AK30" s="589">
        <v>-4.58741658E-4</v>
      </c>
      <c r="AL30" s="589">
        <v>5.3603186699999997E-4</v>
      </c>
      <c r="AM30" s="589">
        <v>7.4692309099999999E-4</v>
      </c>
      <c r="AN30" s="589">
        <v>-6.3628019999999999E-6</v>
      </c>
      <c r="AO30" s="589">
        <v>-5.2559150000000001E-6</v>
      </c>
      <c r="AP30" s="589">
        <v>1.9165440000000001E-6</v>
      </c>
      <c r="AQ30" s="589">
        <v>1.0429349999999999E-6</v>
      </c>
      <c r="AR30" s="214"/>
      <c r="AS30" s="214"/>
      <c r="AT30" s="214"/>
      <c r="AU30" s="425"/>
      <c r="AV30" s="604"/>
      <c r="AX30" s="465"/>
    </row>
    <row r="31" spans="1:50" s="452" customFormat="1" ht="14.25" x14ac:dyDescent="0.2">
      <c r="A31" s="479">
        <f t="shared" si="2"/>
        <v>35.823472430541997</v>
      </c>
      <c r="B31" s="479">
        <f t="shared" si="3"/>
        <v>17.170265020616</v>
      </c>
      <c r="C31" s="463" t="s">
        <v>1833</v>
      </c>
      <c r="D31" s="343" t="s">
        <v>312</v>
      </c>
      <c r="E31" s="463" t="s">
        <v>1834</v>
      </c>
      <c r="F31" s="343" t="s">
        <v>312</v>
      </c>
      <c r="G31" s="332" t="s">
        <v>935</v>
      </c>
      <c r="H31" s="334">
        <v>108200</v>
      </c>
      <c r="I31" s="332" t="s">
        <v>417</v>
      </c>
      <c r="J31" s="333">
        <v>51800</v>
      </c>
      <c r="K31" s="332" t="s">
        <v>822</v>
      </c>
      <c r="L31" s="334">
        <v>29600</v>
      </c>
      <c r="M31" s="333">
        <v>12400</v>
      </c>
      <c r="N31" s="333">
        <v>2800</v>
      </c>
      <c r="O31" s="333">
        <v>4900</v>
      </c>
      <c r="S31" s="521" t="s">
        <v>649</v>
      </c>
      <c r="T31" s="254">
        <v>5</v>
      </c>
      <c r="U31" s="254">
        <v>-20</v>
      </c>
      <c r="V31" s="254">
        <v>30</v>
      </c>
      <c r="W31" s="254">
        <v>55</v>
      </c>
      <c r="X31" s="589">
        <v>44.695096116136</v>
      </c>
      <c r="Y31" s="589">
        <v>1.5954469967630001</v>
      </c>
      <c r="Z31" s="589">
        <v>-0.37970583561799998</v>
      </c>
      <c r="AA31" s="589">
        <v>2.1513104224000001E-2</v>
      </c>
      <c r="AB31" s="589">
        <v>-1.2862576935E-2</v>
      </c>
      <c r="AC31" s="589">
        <v>2.9734505700000001E-4</v>
      </c>
      <c r="AD31" s="589">
        <v>8.8124629000000006E-5</v>
      </c>
      <c r="AE31" s="589">
        <v>-1.73736269E-4</v>
      </c>
      <c r="AF31" s="589">
        <v>-8.2738959999999996E-6</v>
      </c>
      <c r="AG31" s="589">
        <v>-1.7353411999999998E-5</v>
      </c>
      <c r="AH31" s="589">
        <v>3.4352872459629999</v>
      </c>
      <c r="AI31" s="589">
        <v>-1.5034725915E-2</v>
      </c>
      <c r="AJ31" s="589">
        <v>9.5665156766000001E-2</v>
      </c>
      <c r="AK31" s="589">
        <v>-1.1293763180000001E-3</v>
      </c>
      <c r="AL31" s="589">
        <v>1.7477074049999999E-3</v>
      </c>
      <c r="AM31" s="589">
        <v>-3.4807424900000001E-4</v>
      </c>
      <c r="AN31" s="589">
        <v>-1.2790886E-5</v>
      </c>
      <c r="AO31" s="589">
        <v>1.9174395E-5</v>
      </c>
      <c r="AP31" s="589">
        <v>-2.4981914E-5</v>
      </c>
      <c r="AQ31" s="589">
        <v>1.8588344E-5</v>
      </c>
      <c r="AR31" s="214"/>
      <c r="AS31" s="214"/>
      <c r="AT31" s="214"/>
      <c r="AU31" s="425"/>
      <c r="AV31" s="605"/>
      <c r="AX31" s="465"/>
    </row>
    <row r="32" spans="1:50" s="452" customFormat="1" ht="14.25" x14ac:dyDescent="0.2">
      <c r="A32" s="479">
        <f t="shared" si="2"/>
        <v>51.023980690649999</v>
      </c>
      <c r="B32" s="479">
        <f t="shared" si="3"/>
        <v>25.332352885532</v>
      </c>
      <c r="C32" s="463" t="s">
        <v>1835</v>
      </c>
      <c r="D32" s="343" t="s">
        <v>312</v>
      </c>
      <c r="E32" s="463" t="s">
        <v>1836</v>
      </c>
      <c r="F32" s="343" t="s">
        <v>312</v>
      </c>
      <c r="G32" s="332" t="s">
        <v>830</v>
      </c>
      <c r="H32" s="334">
        <v>117100</v>
      </c>
      <c r="I32" s="332" t="s">
        <v>820</v>
      </c>
      <c r="J32" s="334">
        <v>62000</v>
      </c>
      <c r="K32" s="332" t="s">
        <v>822</v>
      </c>
      <c r="L32" s="334">
        <v>29600</v>
      </c>
      <c r="M32" s="333">
        <v>12400</v>
      </c>
      <c r="N32" s="333">
        <v>2800</v>
      </c>
      <c r="O32" s="333">
        <v>4900</v>
      </c>
      <c r="S32" s="603" t="s">
        <v>581</v>
      </c>
      <c r="T32" s="254">
        <v>5</v>
      </c>
      <c r="U32" s="254">
        <v>-20</v>
      </c>
      <c r="V32" s="254">
        <v>30</v>
      </c>
      <c r="W32" s="254">
        <v>55</v>
      </c>
      <c r="X32" s="589">
        <v>65.168705346780001</v>
      </c>
      <c r="Y32" s="589">
        <v>2.3359081238349999</v>
      </c>
      <c r="Z32" s="589">
        <v>-0.54773120423900001</v>
      </c>
      <c r="AA32" s="589">
        <v>3.2841903802999999E-2</v>
      </c>
      <c r="AB32" s="589">
        <v>-2.1502930754000001E-2</v>
      </c>
      <c r="AC32" s="589">
        <v>3.3121176700000001E-4</v>
      </c>
      <c r="AD32" s="589">
        <v>1.97327377E-4</v>
      </c>
      <c r="AE32" s="589">
        <v>-2.7939071499999998E-4</v>
      </c>
      <c r="AF32" s="589">
        <v>5.9981956000000002E-5</v>
      </c>
      <c r="AG32" s="589">
        <v>-2.8660876999999999E-5</v>
      </c>
      <c r="AH32" s="589">
        <v>5.3211922041959996</v>
      </c>
      <c r="AI32" s="589">
        <v>2.3900428476000001E-2</v>
      </c>
      <c r="AJ32" s="589">
        <v>0.12837886217399999</v>
      </c>
      <c r="AK32" s="589">
        <v>-1.9467554000000001E-5</v>
      </c>
      <c r="AL32" s="589">
        <v>1.2466267809999999E-3</v>
      </c>
      <c r="AM32" s="589">
        <v>-5.96796466E-4</v>
      </c>
      <c r="AN32" s="589">
        <v>2.24148E-7</v>
      </c>
      <c r="AO32" s="589">
        <v>8.6843900000000004E-6</v>
      </c>
      <c r="AP32" s="589">
        <v>-3.4303871000000003E-5</v>
      </c>
      <c r="AQ32" s="589">
        <v>3.1219449999999998E-5</v>
      </c>
      <c r="AR32" s="214"/>
      <c r="AS32" s="214"/>
      <c r="AT32" s="214"/>
      <c r="AU32" s="425"/>
      <c r="AV32" s="604"/>
      <c r="AX32" s="465"/>
    </row>
    <row r="33" spans="1:50" ht="14.25" customHeight="1" x14ac:dyDescent="0.25">
      <c r="A33" s="1000" t="s">
        <v>993</v>
      </c>
      <c r="B33" s="1000"/>
      <c r="C33" s="1000"/>
      <c r="D33" s="1000"/>
      <c r="E33" s="1000"/>
      <c r="F33" s="1000"/>
      <c r="G33" s="1000"/>
      <c r="H33" s="1000"/>
      <c r="I33" s="1000"/>
      <c r="J33" s="1000"/>
      <c r="K33" s="1000"/>
      <c r="L33" s="1000"/>
      <c r="M33" s="1000"/>
      <c r="N33" s="1000"/>
      <c r="O33" s="1000"/>
      <c r="S33" s="1031" t="s">
        <v>993</v>
      </c>
      <c r="T33" s="1031"/>
      <c r="U33" s="1031"/>
      <c r="V33" s="1031"/>
      <c r="W33" s="1031"/>
      <c r="X33" s="1031"/>
      <c r="Y33" s="1031"/>
      <c r="Z33" s="1031"/>
      <c r="AA33" s="1031"/>
      <c r="AB33" s="1031"/>
      <c r="AC33" s="1031"/>
      <c r="AD33" s="1031"/>
      <c r="AE33" s="1031"/>
      <c r="AF33" s="1031"/>
      <c r="AG33" s="1031"/>
      <c r="AH33" s="1031"/>
      <c r="AI33" s="1031"/>
      <c r="AJ33" s="1031"/>
      <c r="AK33" s="1031"/>
      <c r="AL33" s="1031"/>
      <c r="AM33" s="1031"/>
      <c r="AN33" s="1031"/>
      <c r="AO33" s="1031"/>
      <c r="AP33" s="1031"/>
      <c r="AQ33" s="1031"/>
      <c r="AR33" s="1031"/>
      <c r="AS33" s="1031"/>
      <c r="AT33" s="1031"/>
      <c r="AU33" s="1031"/>
      <c r="AV33" s="1031"/>
      <c r="AX33" s="465"/>
    </row>
    <row r="34" spans="1:50" x14ac:dyDescent="0.25">
      <c r="A34" s="479">
        <f t="shared" ref="A34:A42" si="4">2*IF(AND($C$4&lt;=T34,$C$4&gt;=U34,$F$4&gt;=V34,$F$4&lt;=W34),X34+Y34*$C$4+Z34*$F$4+AA34*$C$4*$C$4+AB34*$C$4*$F$4+AC34*$F$4*$F$4+AD34*$C$4*$C$4*$C$4+AE34*$F$4*$C$4*$C$4+AF34*$C$4*$F$4*$F$4+AG34*$F$4*$F$4*$F$4,0)</f>
        <v>9.4428016237600012</v>
      </c>
      <c r="B34" s="479">
        <f t="shared" ref="B34:B42" si="5">2*IF(AND($C$4&lt;=T34,$C$4&gt;=U34,$F$4&gt;=V34,$F$4&lt;=W34),AH34+AI34*$C$4+AJ34*$F$4+AK34*$C$4*$C$4+AL34*$C$4*$F$4+AM34*$F$4*$F$4+AN34*$C$4*$C$4*$C$4+AO34*$F$4*$C$4*$C$4+AP34*$C$4*$F$4*$F$4+AQ34*$F$4*$F$4*$F$4,0)</f>
        <v>4.5250715933560004</v>
      </c>
      <c r="C34" s="463" t="s">
        <v>1837</v>
      </c>
      <c r="D34" s="343" t="s">
        <v>312</v>
      </c>
      <c r="E34" s="463" t="s">
        <v>1838</v>
      </c>
      <c r="F34" s="343" t="s">
        <v>312</v>
      </c>
      <c r="G34" s="332" t="s">
        <v>458</v>
      </c>
      <c r="H34" s="333">
        <v>33200</v>
      </c>
      <c r="I34" s="332" t="s">
        <v>459</v>
      </c>
      <c r="J34" s="333">
        <v>33200</v>
      </c>
      <c r="K34" s="332" t="s">
        <v>410</v>
      </c>
      <c r="L34" s="334">
        <v>17600</v>
      </c>
      <c r="M34" s="333">
        <v>12400</v>
      </c>
      <c r="N34" s="333">
        <v>2800</v>
      </c>
      <c r="O34" s="333">
        <v>4900</v>
      </c>
      <c r="S34" s="603" t="s">
        <v>1118</v>
      </c>
      <c r="T34" s="423">
        <v>5</v>
      </c>
      <c r="U34" s="423">
        <v>-35</v>
      </c>
      <c r="V34" s="413">
        <v>30</v>
      </c>
      <c r="W34" s="413">
        <v>55</v>
      </c>
      <c r="X34" s="274">
        <v>11.678779190165001</v>
      </c>
      <c r="Y34" s="274">
        <v>0.39988035174699998</v>
      </c>
      <c r="Z34" s="274">
        <v>-9.7659574902000001E-2</v>
      </c>
      <c r="AA34" s="274">
        <v>5.0262867919999999E-3</v>
      </c>
      <c r="AB34" s="274">
        <v>-2.991445245E-3</v>
      </c>
      <c r="AC34" s="274">
        <v>-9.3490292E-5</v>
      </c>
      <c r="AD34" s="274">
        <v>2.419324E-5</v>
      </c>
      <c r="AE34" s="274">
        <v>-2.6688502999999999E-5</v>
      </c>
      <c r="AF34" s="274">
        <v>-4.2715849999999997E-6</v>
      </c>
      <c r="AG34" s="274">
        <v>-1.816881E-6</v>
      </c>
      <c r="AH34" s="274">
        <v>1.6984345082279999</v>
      </c>
      <c r="AI34" s="274">
        <v>2.9654277215999999E-2</v>
      </c>
      <c r="AJ34" s="274">
        <v>7.3280764229999998E-3</v>
      </c>
      <c r="AK34" s="274">
        <v>1.8118218700000001E-4</v>
      </c>
      <c r="AL34" s="274">
        <v>-6.0521881999999998E-5</v>
      </c>
      <c r="AM34" s="274">
        <v>1.3806923400000001E-4</v>
      </c>
      <c r="AN34" s="274">
        <v>-1.382818E-6</v>
      </c>
      <c r="AO34" s="274">
        <v>1.5264459999999999E-6</v>
      </c>
      <c r="AP34" s="274">
        <v>-7.4621500000000004E-7</v>
      </c>
      <c r="AQ34" s="274">
        <v>2.0035629999999998E-6</v>
      </c>
      <c r="AR34" s="214"/>
      <c r="AS34" s="214"/>
      <c r="AT34" s="214"/>
      <c r="AU34" s="425"/>
      <c r="AV34" s="604"/>
      <c r="AX34" s="465"/>
    </row>
    <row r="35" spans="1:50" x14ac:dyDescent="0.25">
      <c r="A35" s="479">
        <f t="shared" si="4"/>
        <v>11.734809621552001</v>
      </c>
      <c r="B35" s="479">
        <f t="shared" si="5"/>
        <v>5.5288572662140005</v>
      </c>
      <c r="C35" s="463" t="s">
        <v>1839</v>
      </c>
      <c r="D35" s="343" t="s">
        <v>312</v>
      </c>
      <c r="E35" s="463" t="s">
        <v>1840</v>
      </c>
      <c r="F35" s="343" t="s">
        <v>312</v>
      </c>
      <c r="G35" s="332" t="s">
        <v>407</v>
      </c>
      <c r="H35" s="333">
        <v>33800</v>
      </c>
      <c r="I35" s="332" t="s">
        <v>459</v>
      </c>
      <c r="J35" s="333">
        <v>33200</v>
      </c>
      <c r="K35" s="332" t="s">
        <v>559</v>
      </c>
      <c r="L35" s="334">
        <v>21000</v>
      </c>
      <c r="M35" s="333">
        <v>12400</v>
      </c>
      <c r="N35" s="333">
        <v>2800</v>
      </c>
      <c r="O35" s="333">
        <v>4900</v>
      </c>
      <c r="S35" s="603" t="s">
        <v>586</v>
      </c>
      <c r="T35" s="423">
        <v>5</v>
      </c>
      <c r="U35" s="423">
        <v>-35</v>
      </c>
      <c r="V35" s="413">
        <v>30</v>
      </c>
      <c r="W35" s="413">
        <v>55</v>
      </c>
      <c r="X35" s="274">
        <v>14.406893481216001</v>
      </c>
      <c r="Y35" s="274">
        <v>0.49961629244400002</v>
      </c>
      <c r="Z35" s="274">
        <v>-0.11780335223500001</v>
      </c>
      <c r="AA35" s="274">
        <v>6.534038164E-3</v>
      </c>
      <c r="AB35" s="274">
        <v>-3.7077556049999998E-3</v>
      </c>
      <c r="AC35" s="274">
        <v>-9.5684993000000004E-5</v>
      </c>
      <c r="AD35" s="274">
        <v>3.4011711999999998E-5</v>
      </c>
      <c r="AE35" s="274">
        <v>-3.3508993999999997E-5</v>
      </c>
      <c r="AF35" s="274">
        <v>-4.6884239999999997E-6</v>
      </c>
      <c r="AG35" s="274">
        <v>-3.077586E-6</v>
      </c>
      <c r="AH35" s="274">
        <v>2.3571288009970002</v>
      </c>
      <c r="AI35" s="274">
        <v>4.8286843912999998E-2</v>
      </c>
      <c r="AJ35" s="274">
        <v>-6.3828921579999996E-3</v>
      </c>
      <c r="AK35" s="274">
        <v>3.7186287200000002E-4</v>
      </c>
      <c r="AL35" s="274">
        <v>-6.45933383E-4</v>
      </c>
      <c r="AM35" s="274">
        <v>4.3841225700000001E-4</v>
      </c>
      <c r="AN35" s="274">
        <v>-1.554565E-6</v>
      </c>
      <c r="AO35" s="274">
        <v>-2.405795E-6</v>
      </c>
      <c r="AP35" s="274">
        <v>5.7823069999999997E-6</v>
      </c>
      <c r="AQ35" s="274">
        <v>9.6702899999999997E-7</v>
      </c>
      <c r="AR35" s="214"/>
      <c r="AS35" s="214"/>
      <c r="AT35" s="214"/>
      <c r="AU35" s="425"/>
      <c r="AV35" s="604"/>
      <c r="AX35" s="465"/>
    </row>
    <row r="36" spans="1:50" x14ac:dyDescent="0.25">
      <c r="A36" s="479">
        <f t="shared" si="4"/>
        <v>13.779257835397997</v>
      </c>
      <c r="B36" s="479">
        <f t="shared" si="5"/>
        <v>6.1394307840659996</v>
      </c>
      <c r="C36" s="463" t="s">
        <v>1841</v>
      </c>
      <c r="D36" s="343" t="s">
        <v>312</v>
      </c>
      <c r="E36" s="463" t="s">
        <v>1842</v>
      </c>
      <c r="F36" s="343" t="s">
        <v>312</v>
      </c>
      <c r="G36" s="332" t="s">
        <v>407</v>
      </c>
      <c r="H36" s="333">
        <v>33800</v>
      </c>
      <c r="I36" s="332" t="s">
        <v>459</v>
      </c>
      <c r="J36" s="333">
        <v>33200</v>
      </c>
      <c r="K36" s="332" t="s">
        <v>559</v>
      </c>
      <c r="L36" s="334">
        <v>21000</v>
      </c>
      <c r="M36" s="333">
        <v>12400</v>
      </c>
      <c r="N36" s="333">
        <v>2800</v>
      </c>
      <c r="O36" s="333">
        <v>4900</v>
      </c>
      <c r="S36" s="603" t="s">
        <v>590</v>
      </c>
      <c r="T36" s="423">
        <v>5</v>
      </c>
      <c r="U36" s="423">
        <v>-35</v>
      </c>
      <c r="V36" s="413">
        <v>30</v>
      </c>
      <c r="W36" s="413">
        <v>55</v>
      </c>
      <c r="X36" s="274">
        <v>15.733087566434</v>
      </c>
      <c r="Y36" s="274">
        <v>0.493259808327</v>
      </c>
      <c r="Z36" s="274">
        <v>-8.5126279392000001E-2</v>
      </c>
      <c r="AA36" s="274">
        <v>5.5562059569999999E-3</v>
      </c>
      <c r="AB36" s="274">
        <v>-1.7205456800000001E-3</v>
      </c>
      <c r="AC36" s="274">
        <v>-9.0098491100000001E-4</v>
      </c>
      <c r="AD36" s="274">
        <v>2.5739270000000001E-5</v>
      </c>
      <c r="AE36" s="274">
        <v>-1.1839079000000001E-5</v>
      </c>
      <c r="AF36" s="274">
        <v>-2.3812417999999998E-5</v>
      </c>
      <c r="AG36" s="274">
        <v>1.2361000000000001E-7</v>
      </c>
      <c r="AH36" s="274">
        <v>2.214170911743</v>
      </c>
      <c r="AI36" s="274">
        <v>4.8055391524999998E-2</v>
      </c>
      <c r="AJ36" s="274">
        <v>8.6516254870000007E-3</v>
      </c>
      <c r="AK36" s="274">
        <v>5.6829820300000001E-4</v>
      </c>
      <c r="AL36" s="274">
        <v>-4.69394851E-4</v>
      </c>
      <c r="AM36" s="274">
        <v>2.03518935E-4</v>
      </c>
      <c r="AN36" s="274">
        <v>1.220783E-6</v>
      </c>
      <c r="AO36" s="274">
        <v>-5.6839779999999999E-6</v>
      </c>
      <c r="AP36" s="274">
        <v>2.379934E-6</v>
      </c>
      <c r="AQ36" s="274">
        <v>3.748524E-6</v>
      </c>
      <c r="AR36" s="214"/>
      <c r="AS36" s="214"/>
      <c r="AT36" s="214"/>
      <c r="AU36" s="425"/>
      <c r="AV36" s="604"/>
      <c r="AX36" s="465"/>
    </row>
    <row r="37" spans="1:50" x14ac:dyDescent="0.25">
      <c r="A37" s="479">
        <f t="shared" si="4"/>
        <v>16.798561331175996</v>
      </c>
      <c r="B37" s="479">
        <f t="shared" si="5"/>
        <v>8.3572702415040006</v>
      </c>
      <c r="C37" s="463" t="s">
        <v>1843</v>
      </c>
      <c r="D37" s="343" t="s">
        <v>312</v>
      </c>
      <c r="E37" s="463" t="s">
        <v>1844</v>
      </c>
      <c r="F37" s="343" t="s">
        <v>312</v>
      </c>
      <c r="G37" s="332" t="s">
        <v>571</v>
      </c>
      <c r="H37" s="333">
        <v>51800</v>
      </c>
      <c r="I37" s="332" t="s">
        <v>408</v>
      </c>
      <c r="J37" s="333">
        <v>33800</v>
      </c>
      <c r="K37" s="332" t="s">
        <v>559</v>
      </c>
      <c r="L37" s="334">
        <v>21000</v>
      </c>
      <c r="M37" s="333">
        <v>12400</v>
      </c>
      <c r="N37" s="333">
        <v>2800</v>
      </c>
      <c r="O37" s="333">
        <v>4900</v>
      </c>
      <c r="S37" s="603" t="s">
        <v>594</v>
      </c>
      <c r="T37" s="423">
        <v>5</v>
      </c>
      <c r="U37" s="423">
        <v>-35</v>
      </c>
      <c r="V37" s="413">
        <v>30</v>
      </c>
      <c r="W37" s="413">
        <v>55</v>
      </c>
      <c r="X37" s="274">
        <v>21.113891046353</v>
      </c>
      <c r="Y37" s="274">
        <v>0.72238867071799995</v>
      </c>
      <c r="Z37" s="274">
        <v>-0.17038229173800001</v>
      </c>
      <c r="AA37" s="274">
        <v>8.8547344279999995E-3</v>
      </c>
      <c r="AB37" s="274">
        <v>-5.56158066E-3</v>
      </c>
      <c r="AC37" s="274">
        <v>-6.2345145700000004E-4</v>
      </c>
      <c r="AD37" s="274">
        <v>3.8132522999999997E-5</v>
      </c>
      <c r="AE37" s="274">
        <v>-5.2276049E-5</v>
      </c>
      <c r="AF37" s="274">
        <v>-9.3396540000000006E-6</v>
      </c>
      <c r="AG37" s="274">
        <v>1.481818E-6</v>
      </c>
      <c r="AH37" s="274">
        <v>3.490817800002</v>
      </c>
      <c r="AI37" s="274">
        <v>0.1048169</v>
      </c>
      <c r="AJ37" s="274">
        <v>-8.7528031999999992E-3</v>
      </c>
      <c r="AK37" s="274">
        <v>1.7641555000000001E-3</v>
      </c>
      <c r="AL37" s="274">
        <v>-1.6888569E-3</v>
      </c>
      <c r="AM37" s="274">
        <v>5.6328655000000005E-4</v>
      </c>
      <c r="AN37" s="274">
        <v>1.1526638E-5</v>
      </c>
      <c r="AO37" s="274">
        <v>-1.9154328E-5</v>
      </c>
      <c r="AP37" s="274">
        <v>1.3092518E-5</v>
      </c>
      <c r="AQ37" s="274">
        <v>4.5613239999999997E-6</v>
      </c>
      <c r="AR37" s="214"/>
      <c r="AS37" s="214"/>
      <c r="AT37" s="214"/>
      <c r="AU37" s="425"/>
      <c r="AV37" s="604"/>
      <c r="AX37" s="465"/>
    </row>
    <row r="38" spans="1:50" x14ac:dyDescent="0.25">
      <c r="A38" s="479">
        <f t="shared" si="4"/>
        <v>19.86960328396</v>
      </c>
      <c r="B38" s="479">
        <f t="shared" si="5"/>
        <v>9.1896552289899986</v>
      </c>
      <c r="C38" s="463" t="s">
        <v>1845</v>
      </c>
      <c r="D38" s="343" t="s">
        <v>312</v>
      </c>
      <c r="E38" s="463" t="s">
        <v>1846</v>
      </c>
      <c r="F38" s="343" t="s">
        <v>312</v>
      </c>
      <c r="G38" s="332" t="s">
        <v>571</v>
      </c>
      <c r="H38" s="333">
        <v>51800</v>
      </c>
      <c r="I38" s="332" t="s">
        <v>408</v>
      </c>
      <c r="J38" s="333">
        <v>33800</v>
      </c>
      <c r="K38" s="332" t="s">
        <v>559</v>
      </c>
      <c r="L38" s="334">
        <v>21000</v>
      </c>
      <c r="M38" s="333">
        <v>12400</v>
      </c>
      <c r="N38" s="333">
        <v>2800</v>
      </c>
      <c r="O38" s="333">
        <v>4900</v>
      </c>
      <c r="S38" s="603" t="s">
        <v>598</v>
      </c>
      <c r="T38" s="423">
        <v>5</v>
      </c>
      <c r="U38" s="423">
        <v>-35</v>
      </c>
      <c r="V38" s="413">
        <v>30</v>
      </c>
      <c r="W38" s="413">
        <v>55</v>
      </c>
      <c r="X38" s="274">
        <v>25.555942032890002</v>
      </c>
      <c r="Y38" s="274">
        <v>0.89929387776000003</v>
      </c>
      <c r="Z38" s="274">
        <v>-0.250040045298</v>
      </c>
      <c r="AA38" s="274">
        <v>1.1934636667000001E-2</v>
      </c>
      <c r="AB38" s="274">
        <v>-8.3356630380000008E-3</v>
      </c>
      <c r="AC38" s="274">
        <v>3.38984492E-4</v>
      </c>
      <c r="AD38" s="274">
        <v>6.2670727000000003E-5</v>
      </c>
      <c r="AE38" s="274">
        <v>-7.4527440000000003E-5</v>
      </c>
      <c r="AF38" s="274">
        <v>1.2283382000000001E-5</v>
      </c>
      <c r="AG38" s="274">
        <v>-3.9569000000000002E-6</v>
      </c>
      <c r="AH38" s="274">
        <v>2.9155705056099999</v>
      </c>
      <c r="AI38" s="274">
        <v>3.5549397904000003E-2</v>
      </c>
      <c r="AJ38" s="274">
        <v>4.9009153974999997E-2</v>
      </c>
      <c r="AK38" s="274">
        <v>2.1184707799999999E-4</v>
      </c>
      <c r="AL38" s="274">
        <v>9.43120592E-4</v>
      </c>
      <c r="AM38" s="274">
        <v>-9.8310039899999991E-4</v>
      </c>
      <c r="AN38" s="274">
        <v>7.4918999999999997E-8</v>
      </c>
      <c r="AO38" s="274">
        <v>6.3591309999999996E-6</v>
      </c>
      <c r="AP38" s="274">
        <v>-1.8023914E-5</v>
      </c>
      <c r="AQ38" s="274">
        <v>2.0080236999999999E-5</v>
      </c>
      <c r="AR38" s="214"/>
      <c r="AS38" s="214"/>
      <c r="AT38" s="214"/>
      <c r="AU38" s="425"/>
      <c r="AV38" s="604"/>
      <c r="AX38" s="465"/>
    </row>
    <row r="39" spans="1:50" x14ac:dyDescent="0.25">
      <c r="A39" s="479">
        <f t="shared" si="4"/>
        <v>25.33629354807999</v>
      </c>
      <c r="B39" s="479">
        <f t="shared" si="5"/>
        <v>11.168095993689999</v>
      </c>
      <c r="C39" s="463" t="s">
        <v>1847</v>
      </c>
      <c r="D39" s="343" t="s">
        <v>312</v>
      </c>
      <c r="E39" s="463" t="s">
        <v>1848</v>
      </c>
      <c r="F39" s="343" t="s">
        <v>312</v>
      </c>
      <c r="G39" s="332" t="s">
        <v>416</v>
      </c>
      <c r="H39" s="334">
        <v>62000</v>
      </c>
      <c r="I39" s="332" t="s">
        <v>408</v>
      </c>
      <c r="J39" s="333">
        <v>33800</v>
      </c>
      <c r="K39" s="332" t="s">
        <v>419</v>
      </c>
      <c r="L39" s="334">
        <v>25200</v>
      </c>
      <c r="M39" s="333">
        <v>12400</v>
      </c>
      <c r="N39" s="333">
        <v>2800</v>
      </c>
      <c r="O39" s="333">
        <v>4900</v>
      </c>
      <c r="S39" s="603" t="s">
        <v>602</v>
      </c>
      <c r="T39" s="423">
        <v>5</v>
      </c>
      <c r="U39" s="423">
        <v>-35</v>
      </c>
      <c r="V39" s="413">
        <v>30</v>
      </c>
      <c r="W39" s="413">
        <v>55</v>
      </c>
      <c r="X39" s="274">
        <v>31.131160841389999</v>
      </c>
      <c r="Y39" s="274">
        <v>1.0782561780290001</v>
      </c>
      <c r="Z39" s="274">
        <v>-0.24030507860799999</v>
      </c>
      <c r="AA39" s="274">
        <v>1.3862849494000001E-2</v>
      </c>
      <c r="AB39" s="274">
        <v>-7.6523181460000003E-3</v>
      </c>
      <c r="AC39" s="274">
        <v>-8.3928820700000003E-4</v>
      </c>
      <c r="AD39" s="274">
        <v>6.4870375999999996E-5</v>
      </c>
      <c r="AE39" s="274">
        <v>-7.3669906999999997E-5</v>
      </c>
      <c r="AF39" s="274">
        <v>-1.4123945E-5</v>
      </c>
      <c r="AG39" s="274">
        <v>1.2442450000000001E-6</v>
      </c>
      <c r="AH39" s="274">
        <v>3.5650783442249998</v>
      </c>
      <c r="AI39" s="274">
        <v>4.2781826441000002E-2</v>
      </c>
      <c r="AJ39" s="274">
        <v>4.8126169938999999E-2</v>
      </c>
      <c r="AK39" s="274">
        <v>3.029127E-6</v>
      </c>
      <c r="AL39" s="274">
        <v>1.35976007E-4</v>
      </c>
      <c r="AM39" s="274">
        <v>-1.69148221E-4</v>
      </c>
      <c r="AN39" s="274">
        <v>2.2979E-8</v>
      </c>
      <c r="AO39" s="274">
        <v>-5.4679999999999997E-8</v>
      </c>
      <c r="AP39" s="274">
        <v>5.516827E-6</v>
      </c>
      <c r="AQ39" s="274">
        <v>8.7408120000000006E-6</v>
      </c>
      <c r="AR39" s="214"/>
      <c r="AS39" s="214"/>
      <c r="AT39" s="214"/>
      <c r="AU39" s="425"/>
      <c r="AV39" s="604"/>
      <c r="AX39" s="465"/>
    </row>
    <row r="40" spans="1:50" x14ac:dyDescent="0.25">
      <c r="A40" s="479">
        <f t="shared" si="4"/>
        <v>33.583417778331992</v>
      </c>
      <c r="B40" s="479">
        <f t="shared" si="5"/>
        <v>14.816316047082001</v>
      </c>
      <c r="C40" s="463" t="s">
        <v>1849</v>
      </c>
      <c r="D40" s="343" t="s">
        <v>312</v>
      </c>
      <c r="E40" s="463" t="s">
        <v>1850</v>
      </c>
      <c r="F40" s="343" t="s">
        <v>312</v>
      </c>
      <c r="G40" s="332" t="s">
        <v>416</v>
      </c>
      <c r="H40" s="334">
        <v>62000</v>
      </c>
      <c r="I40" s="332" t="s">
        <v>417</v>
      </c>
      <c r="J40" s="333">
        <v>51800</v>
      </c>
      <c r="K40" s="332" t="s">
        <v>822</v>
      </c>
      <c r="L40" s="334">
        <v>29600</v>
      </c>
      <c r="M40" s="333">
        <v>12400</v>
      </c>
      <c r="N40" s="333">
        <v>2800</v>
      </c>
      <c r="O40" s="333">
        <v>4900</v>
      </c>
      <c r="S40" s="521" t="s">
        <v>606</v>
      </c>
      <c r="T40" s="423">
        <v>5</v>
      </c>
      <c r="U40" s="423">
        <v>-35</v>
      </c>
      <c r="V40" s="413">
        <v>30</v>
      </c>
      <c r="W40" s="413">
        <v>55</v>
      </c>
      <c r="X40" s="274">
        <v>40.214350410530997</v>
      </c>
      <c r="Y40" s="274">
        <v>1.378481545514</v>
      </c>
      <c r="Z40" s="274">
        <v>-0.27328839851499998</v>
      </c>
      <c r="AA40" s="274">
        <v>1.7536989677999999E-2</v>
      </c>
      <c r="AB40" s="274">
        <v>-8.9445770520000002E-3</v>
      </c>
      <c r="AC40" s="274">
        <v>-1.7975119749999999E-3</v>
      </c>
      <c r="AD40" s="274">
        <v>8.2338656000000005E-5</v>
      </c>
      <c r="AE40" s="274">
        <v>-9.2370047999999996E-5</v>
      </c>
      <c r="AF40" s="274">
        <v>-2.8848711000000001E-5</v>
      </c>
      <c r="AG40" s="274">
        <v>4.7755549999999999E-6</v>
      </c>
      <c r="AH40" s="274">
        <v>4.6394056457410002</v>
      </c>
      <c r="AI40" s="274">
        <v>5.7994989476E-2</v>
      </c>
      <c r="AJ40" s="274">
        <v>3.4970495593000001E-2</v>
      </c>
      <c r="AK40" s="274">
        <v>3.059673E-6</v>
      </c>
      <c r="AL40" s="274">
        <v>-1.08737323E-4</v>
      </c>
      <c r="AM40" s="274">
        <v>8.6983617399999998E-4</v>
      </c>
      <c r="AN40" s="274">
        <v>-5.6435289999999996E-6</v>
      </c>
      <c r="AO40" s="274">
        <v>-5.9936000000000001E-8</v>
      </c>
      <c r="AP40" s="274">
        <v>1.5072169E-5</v>
      </c>
      <c r="AQ40" s="274">
        <v>2.8994409999999998E-6</v>
      </c>
      <c r="AR40" s="214"/>
      <c r="AS40" s="214"/>
      <c r="AT40" s="214"/>
      <c r="AU40" s="425"/>
      <c r="AV40" s="604"/>
      <c r="AX40" s="465"/>
    </row>
    <row r="41" spans="1:50" x14ac:dyDescent="0.25">
      <c r="A41" s="479">
        <f t="shared" si="4"/>
        <v>41.624385673790002</v>
      </c>
      <c r="B41" s="479">
        <f t="shared" si="5"/>
        <v>18.593649921633997</v>
      </c>
      <c r="C41" s="463" t="s">
        <v>1851</v>
      </c>
      <c r="D41" s="343" t="s">
        <v>312</v>
      </c>
      <c r="E41" s="463" t="s">
        <v>1852</v>
      </c>
      <c r="F41" s="343" t="s">
        <v>312</v>
      </c>
      <c r="G41" s="332" t="s">
        <v>935</v>
      </c>
      <c r="H41" s="334">
        <v>108200</v>
      </c>
      <c r="I41" s="332" t="s">
        <v>417</v>
      </c>
      <c r="J41" s="333">
        <v>51800</v>
      </c>
      <c r="K41" s="332" t="s">
        <v>822</v>
      </c>
      <c r="L41" s="334">
        <v>29600</v>
      </c>
      <c r="M41" s="333">
        <v>12400</v>
      </c>
      <c r="N41" s="333">
        <v>2800</v>
      </c>
      <c r="O41" s="333">
        <v>4900</v>
      </c>
      <c r="S41" s="521" t="s">
        <v>611</v>
      </c>
      <c r="T41" s="423">
        <v>5</v>
      </c>
      <c r="U41" s="423">
        <v>-35</v>
      </c>
      <c r="V41" s="413">
        <v>30</v>
      </c>
      <c r="W41" s="413">
        <v>55</v>
      </c>
      <c r="X41" s="274">
        <v>52.298801869744999</v>
      </c>
      <c r="Y41" s="274">
        <v>1.8535354033810001</v>
      </c>
      <c r="Z41" s="274">
        <v>-0.40945305385699998</v>
      </c>
      <c r="AA41" s="274">
        <v>2.3993897771999999E-2</v>
      </c>
      <c r="AB41" s="274">
        <v>-1.4217938316E-2</v>
      </c>
      <c r="AC41" s="274">
        <v>-1.6416754449999999E-3</v>
      </c>
      <c r="AD41" s="274">
        <v>1.09312794E-4</v>
      </c>
      <c r="AE41" s="274">
        <v>-1.4359858899999999E-4</v>
      </c>
      <c r="AF41" s="274">
        <v>-2.4711297E-5</v>
      </c>
      <c r="AG41" s="274">
        <v>2.8111480000000001E-6</v>
      </c>
      <c r="AH41" s="274">
        <v>6.2148208409969996</v>
      </c>
      <c r="AI41" s="274">
        <v>7.6332887552000003E-2</v>
      </c>
      <c r="AJ41" s="274">
        <v>3.4794220911999997E-2</v>
      </c>
      <c r="AK41" s="274">
        <v>3.4575310000000002E-6</v>
      </c>
      <c r="AL41" s="274">
        <v>-1.97820645E-4</v>
      </c>
      <c r="AM41" s="274">
        <v>1.193500528E-3</v>
      </c>
      <c r="AN41" s="274">
        <v>2.1372000000000001E-8</v>
      </c>
      <c r="AO41" s="274">
        <v>-7.0535000000000003E-8</v>
      </c>
      <c r="AP41" s="274">
        <v>1.4189158E-5</v>
      </c>
      <c r="AQ41" s="274">
        <v>6.7005400000000005E-7</v>
      </c>
      <c r="AR41" s="214"/>
      <c r="AS41" s="214"/>
      <c r="AT41" s="214"/>
      <c r="AU41" s="425"/>
      <c r="AV41" s="604"/>
      <c r="AX41" s="465"/>
    </row>
    <row r="42" spans="1:50" x14ac:dyDescent="0.25">
      <c r="A42" s="606">
        <f t="shared" si="4"/>
        <v>50.203365105871988</v>
      </c>
      <c r="B42" s="606">
        <f t="shared" si="5"/>
        <v>21.903845389358001</v>
      </c>
      <c r="C42" s="607" t="s">
        <v>1853</v>
      </c>
      <c r="D42" s="343" t="s">
        <v>312</v>
      </c>
      <c r="E42" s="607" t="s">
        <v>1854</v>
      </c>
      <c r="F42" s="343" t="s">
        <v>312</v>
      </c>
      <c r="G42" s="332" t="s">
        <v>935</v>
      </c>
      <c r="H42" s="334">
        <v>108200</v>
      </c>
      <c r="I42" s="332" t="s">
        <v>820</v>
      </c>
      <c r="J42" s="334">
        <v>62000</v>
      </c>
      <c r="K42" s="332" t="s">
        <v>822</v>
      </c>
      <c r="L42" s="334">
        <v>29600</v>
      </c>
      <c r="M42" s="333">
        <v>12400</v>
      </c>
      <c r="N42" s="333">
        <v>2800</v>
      </c>
      <c r="O42" s="333">
        <v>4900</v>
      </c>
      <c r="S42" s="521" t="s">
        <v>616</v>
      </c>
      <c r="T42" s="423">
        <v>5</v>
      </c>
      <c r="U42" s="423">
        <v>-35</v>
      </c>
      <c r="V42" s="413">
        <v>30</v>
      </c>
      <c r="W42" s="413">
        <v>55</v>
      </c>
      <c r="X42" s="274">
        <v>60.567549573805998</v>
      </c>
      <c r="Y42" s="274">
        <v>2.0754489786980002</v>
      </c>
      <c r="Z42" s="274">
        <v>-0.43141363473200001</v>
      </c>
      <c r="AA42" s="274">
        <v>2.5926116103999999E-2</v>
      </c>
      <c r="AB42" s="274">
        <v>-1.3991918623E-2</v>
      </c>
      <c r="AC42" s="274">
        <v>-2.2493265980000001E-3</v>
      </c>
      <c r="AD42" s="274">
        <v>1.13316087E-4</v>
      </c>
      <c r="AE42" s="274">
        <v>-1.4027940699999999E-4</v>
      </c>
      <c r="AF42" s="274">
        <v>-3.8341445999999998E-5</v>
      </c>
      <c r="AG42" s="274">
        <v>3.6906100000000001E-6</v>
      </c>
      <c r="AH42" s="274">
        <v>7.2049878133240002</v>
      </c>
      <c r="AI42" s="274">
        <v>0.10197108099799999</v>
      </c>
      <c r="AJ42" s="274">
        <v>7.9404203192999998E-2</v>
      </c>
      <c r="AK42" s="274">
        <v>-7.0586499999999997E-6</v>
      </c>
      <c r="AL42" s="274">
        <v>6.9904178899999996E-4</v>
      </c>
      <c r="AM42" s="274">
        <v>3.5813248300000001E-4</v>
      </c>
      <c r="AN42" s="274">
        <v>-1.2838092E-5</v>
      </c>
      <c r="AO42" s="274">
        <v>6.1235669999999998E-6</v>
      </c>
      <c r="AP42" s="274">
        <v>2.4825789999999998E-6</v>
      </c>
      <c r="AQ42" s="274">
        <v>8.7066230000000002E-6</v>
      </c>
      <c r="AR42" s="214"/>
      <c r="AS42" s="214"/>
      <c r="AT42" s="214"/>
      <c r="AU42" s="425"/>
      <c r="AV42" s="604"/>
      <c r="AX42" s="465"/>
    </row>
    <row r="43" spans="1:50" ht="15" customHeight="1" x14ac:dyDescent="0.25">
      <c r="A43" s="1024" t="s">
        <v>1004</v>
      </c>
      <c r="B43" s="1024"/>
      <c r="C43" s="1024"/>
      <c r="D43" s="1024"/>
      <c r="E43" s="1024"/>
      <c r="F43" s="1024"/>
      <c r="G43" s="1024"/>
      <c r="H43" s="1024"/>
      <c r="I43" s="1024"/>
      <c r="J43" s="1024"/>
      <c r="K43" s="1024"/>
      <c r="L43" s="1024"/>
      <c r="M43" s="1024"/>
      <c r="N43" s="1024"/>
      <c r="O43" s="1024"/>
      <c r="AX43" s="465"/>
    </row>
    <row r="44" spans="1:50" ht="15.75" customHeight="1" x14ac:dyDescent="0.25">
      <c r="A44" s="1027" t="s">
        <v>978</v>
      </c>
      <c r="B44" s="1027"/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M44" s="1027"/>
      <c r="N44" s="1027"/>
      <c r="O44" s="1027"/>
      <c r="AX44" s="465"/>
    </row>
    <row r="45" spans="1:50" ht="15" customHeight="1" x14ac:dyDescent="0.25">
      <c r="A45" s="394">
        <f t="shared" ref="A45:B57" si="6">A12*1.5</f>
        <v>9.6724024393200008</v>
      </c>
      <c r="B45" s="394">
        <f t="shared" si="6"/>
        <v>5.4656734160819997</v>
      </c>
      <c r="C45" s="463" t="s">
        <v>1855</v>
      </c>
      <c r="D45" s="343" t="s">
        <v>312</v>
      </c>
      <c r="E45" s="463" t="s">
        <v>1856</v>
      </c>
      <c r="F45" s="343" t="s">
        <v>312</v>
      </c>
      <c r="G45" s="332" t="s">
        <v>407</v>
      </c>
      <c r="H45" s="333">
        <v>33800</v>
      </c>
      <c r="I45" s="332" t="s">
        <v>408</v>
      </c>
      <c r="J45" s="333">
        <v>33800</v>
      </c>
      <c r="K45" s="332" t="s">
        <v>1005</v>
      </c>
      <c r="L45" s="332" t="s">
        <v>422</v>
      </c>
      <c r="M45" s="333">
        <v>12400</v>
      </c>
      <c r="N45" s="333">
        <v>2800</v>
      </c>
      <c r="O45" s="333">
        <v>4900</v>
      </c>
      <c r="AX45" s="465"/>
    </row>
    <row r="46" spans="1:50" ht="15" customHeight="1" x14ac:dyDescent="0.25">
      <c r="A46" s="394">
        <f t="shared" si="6"/>
        <v>11.370190993860003</v>
      </c>
      <c r="B46" s="394">
        <f t="shared" si="6"/>
        <v>6.2898948138840005</v>
      </c>
      <c r="C46" s="463" t="s">
        <v>1857</v>
      </c>
      <c r="D46" s="343" t="s">
        <v>312</v>
      </c>
      <c r="E46" s="463" t="s">
        <v>1858</v>
      </c>
      <c r="F46" s="343" t="s">
        <v>312</v>
      </c>
      <c r="G46" s="332" t="s">
        <v>571</v>
      </c>
      <c r="H46" s="333">
        <v>51800</v>
      </c>
      <c r="I46" s="332" t="s">
        <v>417</v>
      </c>
      <c r="J46" s="333">
        <v>51800</v>
      </c>
      <c r="K46" s="332" t="s">
        <v>1005</v>
      </c>
      <c r="L46" s="332" t="s">
        <v>422</v>
      </c>
      <c r="M46" s="333">
        <v>12400</v>
      </c>
      <c r="N46" s="333">
        <v>2800</v>
      </c>
      <c r="O46" s="333">
        <v>4900</v>
      </c>
      <c r="AX46" s="465"/>
    </row>
    <row r="47" spans="1:50" ht="15" customHeight="1" x14ac:dyDescent="0.25">
      <c r="A47" s="394">
        <f t="shared" si="6"/>
        <v>14.744796302871004</v>
      </c>
      <c r="B47" s="394">
        <f t="shared" si="6"/>
        <v>7.5340891221269981</v>
      </c>
      <c r="C47" s="463" t="s">
        <v>1859</v>
      </c>
      <c r="D47" s="343" t="s">
        <v>312</v>
      </c>
      <c r="E47" s="463" t="s">
        <v>1860</v>
      </c>
      <c r="F47" s="343" t="s">
        <v>312</v>
      </c>
      <c r="G47" s="332" t="s">
        <v>416</v>
      </c>
      <c r="H47" s="334">
        <v>62000</v>
      </c>
      <c r="I47" s="332" t="s">
        <v>417</v>
      </c>
      <c r="J47" s="333">
        <v>51800</v>
      </c>
      <c r="K47" s="332" t="s">
        <v>1005</v>
      </c>
      <c r="L47" s="332" t="s">
        <v>422</v>
      </c>
      <c r="M47" s="333">
        <v>12400</v>
      </c>
      <c r="N47" s="333">
        <v>2800</v>
      </c>
      <c r="O47" s="333">
        <v>4900</v>
      </c>
      <c r="AX47" s="465"/>
    </row>
    <row r="48" spans="1:50" ht="15" customHeight="1" x14ac:dyDescent="0.25">
      <c r="A48" s="394">
        <f t="shared" si="6"/>
        <v>17.041765107884999</v>
      </c>
      <c r="B48" s="394">
        <f t="shared" si="6"/>
        <v>8.8238095812239976</v>
      </c>
      <c r="C48" s="463" t="s">
        <v>1861</v>
      </c>
      <c r="D48" s="343" t="s">
        <v>312</v>
      </c>
      <c r="E48" s="463" t="s">
        <v>1862</v>
      </c>
      <c r="F48" s="343" t="s">
        <v>312</v>
      </c>
      <c r="G48" s="332" t="s">
        <v>416</v>
      </c>
      <c r="H48" s="334">
        <v>62000</v>
      </c>
      <c r="I48" s="332" t="s">
        <v>417</v>
      </c>
      <c r="J48" s="333">
        <v>51800</v>
      </c>
      <c r="K48" s="332" t="s">
        <v>1005</v>
      </c>
      <c r="L48" s="332" t="s">
        <v>422</v>
      </c>
      <c r="M48" s="333">
        <v>12400</v>
      </c>
      <c r="N48" s="333">
        <v>2800</v>
      </c>
      <c r="O48" s="333">
        <v>4900</v>
      </c>
      <c r="AX48" s="465"/>
    </row>
    <row r="49" spans="1:50" ht="15" customHeight="1" x14ac:dyDescent="0.25">
      <c r="A49" s="394">
        <f t="shared" si="6"/>
        <v>19.314725306102989</v>
      </c>
      <c r="B49" s="394">
        <f t="shared" si="6"/>
        <v>9.8707401759480007</v>
      </c>
      <c r="C49" s="463" t="s">
        <v>1863</v>
      </c>
      <c r="D49" s="343" t="s">
        <v>312</v>
      </c>
      <c r="E49" s="463" t="s">
        <v>1864</v>
      </c>
      <c r="F49" s="343" t="s">
        <v>312</v>
      </c>
      <c r="G49" s="332" t="s">
        <v>416</v>
      </c>
      <c r="H49" s="334">
        <v>62000</v>
      </c>
      <c r="I49" s="332" t="s">
        <v>417</v>
      </c>
      <c r="J49" s="333">
        <v>51800</v>
      </c>
      <c r="K49" s="332" t="s">
        <v>1005</v>
      </c>
      <c r="L49" s="332" t="s">
        <v>422</v>
      </c>
      <c r="M49" s="333">
        <v>12400</v>
      </c>
      <c r="N49" s="333">
        <v>2800</v>
      </c>
      <c r="O49" s="333">
        <v>4900</v>
      </c>
      <c r="AX49" s="465"/>
    </row>
    <row r="50" spans="1:50" ht="15" customHeight="1" x14ac:dyDescent="0.25">
      <c r="A50" s="394">
        <f t="shared" si="6"/>
        <v>24.921020403357005</v>
      </c>
      <c r="B50" s="394">
        <f t="shared" si="6"/>
        <v>12.608758698597004</v>
      </c>
      <c r="C50" s="463" t="s">
        <v>1865</v>
      </c>
      <c r="D50" s="343" t="s">
        <v>312</v>
      </c>
      <c r="E50" s="463" t="s">
        <v>1866</v>
      </c>
      <c r="F50" s="343" t="s">
        <v>312</v>
      </c>
      <c r="G50" s="332" t="s">
        <v>416</v>
      </c>
      <c r="H50" s="334">
        <v>62000</v>
      </c>
      <c r="I50" s="332" t="s">
        <v>417</v>
      </c>
      <c r="J50" s="333">
        <v>51800</v>
      </c>
      <c r="K50" s="332" t="s">
        <v>1005</v>
      </c>
      <c r="L50" s="332" t="s">
        <v>422</v>
      </c>
      <c r="M50" s="333">
        <v>12400</v>
      </c>
      <c r="N50" s="333">
        <v>2800</v>
      </c>
      <c r="O50" s="333">
        <v>4900</v>
      </c>
      <c r="AX50" s="465"/>
    </row>
    <row r="51" spans="1:50" ht="15" customHeight="1" x14ac:dyDescent="0.25">
      <c r="A51" s="394">
        <f t="shared" si="6"/>
        <v>29.333472932723993</v>
      </c>
      <c r="B51" s="394">
        <f t="shared" si="6"/>
        <v>14.421558552606003</v>
      </c>
      <c r="C51" s="463" t="s">
        <v>1867</v>
      </c>
      <c r="D51" s="343" t="s">
        <v>312</v>
      </c>
      <c r="E51" s="463" t="s">
        <v>1868</v>
      </c>
      <c r="F51" s="343" t="s">
        <v>312</v>
      </c>
      <c r="G51" s="332" t="s">
        <v>416</v>
      </c>
      <c r="H51" s="334">
        <v>62000</v>
      </c>
      <c r="I51" s="332" t="s">
        <v>417</v>
      </c>
      <c r="J51" s="333">
        <v>51800</v>
      </c>
      <c r="K51" s="332" t="s">
        <v>1005</v>
      </c>
      <c r="L51" s="332" t="s">
        <v>422</v>
      </c>
      <c r="M51" s="333">
        <v>12400</v>
      </c>
      <c r="N51" s="333">
        <v>2800</v>
      </c>
      <c r="O51" s="333">
        <v>4900</v>
      </c>
      <c r="AX51" s="465"/>
    </row>
    <row r="52" spans="1:50" ht="15" customHeight="1" x14ac:dyDescent="0.25">
      <c r="A52" s="394">
        <f t="shared" si="6"/>
        <v>34.000268525984993</v>
      </c>
      <c r="B52" s="394">
        <f t="shared" si="6"/>
        <v>16.557278047781999</v>
      </c>
      <c r="C52" s="463" t="s">
        <v>1869</v>
      </c>
      <c r="D52" s="343" t="s">
        <v>312</v>
      </c>
      <c r="E52" s="463" t="s">
        <v>1870</v>
      </c>
      <c r="F52" s="343" t="s">
        <v>312</v>
      </c>
      <c r="G52" s="332" t="s">
        <v>819</v>
      </c>
      <c r="H52" s="334">
        <v>66400</v>
      </c>
      <c r="I52" s="332" t="s">
        <v>820</v>
      </c>
      <c r="J52" s="334">
        <v>62000</v>
      </c>
      <c r="K52" s="332" t="s">
        <v>1005</v>
      </c>
      <c r="L52" s="332" t="s">
        <v>422</v>
      </c>
      <c r="M52" s="333">
        <v>12400</v>
      </c>
      <c r="N52" s="333">
        <v>2800</v>
      </c>
      <c r="O52" s="333">
        <v>4900</v>
      </c>
      <c r="AX52" s="465"/>
    </row>
    <row r="53" spans="1:50" ht="15" customHeight="1" x14ac:dyDescent="0.25">
      <c r="A53" s="394">
        <f t="shared" si="6"/>
        <v>38.586024518697002</v>
      </c>
      <c r="B53" s="394">
        <f t="shared" si="6"/>
        <v>17.583255186690003</v>
      </c>
      <c r="C53" s="463" t="s">
        <v>1871</v>
      </c>
      <c r="D53" s="343" t="s">
        <v>312</v>
      </c>
      <c r="E53" s="463" t="s">
        <v>1872</v>
      </c>
      <c r="F53" s="343" t="s">
        <v>312</v>
      </c>
      <c r="G53" s="332" t="s">
        <v>830</v>
      </c>
      <c r="H53" s="334">
        <v>117100</v>
      </c>
      <c r="I53" s="332" t="s">
        <v>820</v>
      </c>
      <c r="J53" s="334">
        <v>62000</v>
      </c>
      <c r="K53" s="332" t="s">
        <v>1005</v>
      </c>
      <c r="L53" s="332" t="s">
        <v>422</v>
      </c>
      <c r="M53" s="333">
        <v>12400</v>
      </c>
      <c r="N53" s="333">
        <v>2800</v>
      </c>
      <c r="O53" s="333">
        <v>4900</v>
      </c>
      <c r="AX53" s="465"/>
    </row>
    <row r="54" spans="1:50" ht="15" customHeight="1" x14ac:dyDescent="0.25">
      <c r="A54" s="394">
        <f t="shared" si="6"/>
        <v>45.171844054586998</v>
      </c>
      <c r="B54" s="394">
        <f t="shared" si="6"/>
        <v>21.024372081605996</v>
      </c>
      <c r="C54" s="463" t="s">
        <v>1873</v>
      </c>
      <c r="D54" s="343" t="s">
        <v>312</v>
      </c>
      <c r="E54" s="463" t="s">
        <v>1874</v>
      </c>
      <c r="F54" s="343" t="s">
        <v>312</v>
      </c>
      <c r="G54" s="332" t="s">
        <v>830</v>
      </c>
      <c r="H54" s="334">
        <v>117100</v>
      </c>
      <c r="I54" s="332" t="s">
        <v>820</v>
      </c>
      <c r="J54" s="334">
        <v>62000</v>
      </c>
      <c r="K54" s="332" t="s">
        <v>1005</v>
      </c>
      <c r="L54" s="332" t="s">
        <v>422</v>
      </c>
      <c r="M54" s="333">
        <v>12400</v>
      </c>
      <c r="N54" s="333">
        <v>2800</v>
      </c>
      <c r="O54" s="333">
        <v>4900</v>
      </c>
      <c r="AX54" s="465"/>
    </row>
    <row r="55" spans="1:50" x14ac:dyDescent="0.25">
      <c r="A55" s="394">
        <f t="shared" si="6"/>
        <v>52.933524265092004</v>
      </c>
      <c r="B55" s="394">
        <f t="shared" si="6"/>
        <v>24.618467502717003</v>
      </c>
      <c r="C55" s="463" t="s">
        <v>1875</v>
      </c>
      <c r="D55" s="343" t="s">
        <v>312</v>
      </c>
      <c r="E55" s="463" t="s">
        <v>1876</v>
      </c>
      <c r="F55" s="343" t="s">
        <v>312</v>
      </c>
      <c r="G55" s="332" t="s">
        <v>830</v>
      </c>
      <c r="H55" s="334">
        <v>117100</v>
      </c>
      <c r="I55" s="332" t="s">
        <v>820</v>
      </c>
      <c r="J55" s="334">
        <v>62000</v>
      </c>
      <c r="K55" s="332" t="s">
        <v>1005</v>
      </c>
      <c r="L55" s="332" t="s">
        <v>422</v>
      </c>
      <c r="M55" s="333">
        <v>12400</v>
      </c>
      <c r="N55" s="333">
        <v>2800</v>
      </c>
      <c r="O55" s="333">
        <v>4900</v>
      </c>
      <c r="AX55" s="465"/>
    </row>
    <row r="56" spans="1:50" x14ac:dyDescent="0.25">
      <c r="A56" s="394">
        <f t="shared" si="6"/>
        <v>65.459054781198006</v>
      </c>
      <c r="B56" s="394">
        <f t="shared" si="6"/>
        <v>31.283321476380003</v>
      </c>
      <c r="C56" s="463" t="s">
        <v>1877</v>
      </c>
      <c r="D56" s="343" t="s">
        <v>312</v>
      </c>
      <c r="E56" s="463" t="s">
        <v>1878</v>
      </c>
      <c r="F56" s="343" t="s">
        <v>312</v>
      </c>
      <c r="G56" s="332" t="s">
        <v>869</v>
      </c>
      <c r="H56" s="334">
        <v>239200</v>
      </c>
      <c r="I56" s="332" t="s">
        <v>831</v>
      </c>
      <c r="J56" s="334">
        <v>66400</v>
      </c>
      <c r="K56" s="332" t="s">
        <v>1005</v>
      </c>
      <c r="L56" s="332" t="s">
        <v>422</v>
      </c>
      <c r="M56" s="333">
        <v>12400</v>
      </c>
      <c r="N56" s="333">
        <v>2800</v>
      </c>
      <c r="O56" s="333">
        <v>4900</v>
      </c>
      <c r="AX56" s="465"/>
    </row>
    <row r="57" spans="1:50" x14ac:dyDescent="0.25">
      <c r="A57" s="394">
        <f t="shared" si="6"/>
        <v>76.535971035974995</v>
      </c>
      <c r="B57" s="394">
        <f t="shared" si="6"/>
        <v>37.998529328297998</v>
      </c>
      <c r="C57" s="463" t="s">
        <v>1879</v>
      </c>
      <c r="D57" s="343" t="s">
        <v>312</v>
      </c>
      <c r="E57" s="463" t="s">
        <v>1880</v>
      </c>
      <c r="F57" s="343" t="s">
        <v>312</v>
      </c>
      <c r="G57" s="332" t="s">
        <v>869</v>
      </c>
      <c r="H57" s="334">
        <v>239200</v>
      </c>
      <c r="I57" s="332" t="s">
        <v>831</v>
      </c>
      <c r="J57" s="334">
        <v>66400</v>
      </c>
      <c r="K57" s="332" t="s">
        <v>1005</v>
      </c>
      <c r="L57" s="332" t="s">
        <v>422</v>
      </c>
      <c r="M57" s="333">
        <v>12400</v>
      </c>
      <c r="N57" s="333">
        <v>2800</v>
      </c>
      <c r="O57" s="333">
        <v>4900</v>
      </c>
      <c r="AX57" s="465"/>
    </row>
    <row r="58" spans="1:50" ht="14.25" customHeight="1" x14ac:dyDescent="0.25">
      <c r="A58" s="1000" t="s">
        <v>1101</v>
      </c>
      <c r="B58" s="1000"/>
      <c r="C58" s="1000"/>
      <c r="D58" s="1000"/>
      <c r="E58" s="1000"/>
      <c r="F58" s="1000"/>
      <c r="G58" s="1000"/>
      <c r="H58" s="1000"/>
      <c r="I58" s="1000"/>
      <c r="J58" s="1000"/>
      <c r="K58" s="1000"/>
      <c r="L58" s="1000"/>
      <c r="M58" s="1000"/>
      <c r="N58" s="1000"/>
      <c r="O58" s="1000"/>
      <c r="AX58" s="465"/>
    </row>
    <row r="59" spans="1:50" ht="15" customHeight="1" x14ac:dyDescent="0.25">
      <c r="A59" s="394">
        <f t="shared" ref="A59:B65" si="7">A26*1.5</f>
        <v>14.889549785175003</v>
      </c>
      <c r="B59" s="394">
        <f t="shared" si="7"/>
        <v>6.8582373477270018</v>
      </c>
      <c r="C59" s="463" t="s">
        <v>1881</v>
      </c>
      <c r="D59" s="343" t="s">
        <v>312</v>
      </c>
      <c r="E59" s="463" t="s">
        <v>1882</v>
      </c>
      <c r="F59" s="343" t="s">
        <v>312</v>
      </c>
      <c r="G59" s="332" t="s">
        <v>416</v>
      </c>
      <c r="H59" s="334">
        <v>62000</v>
      </c>
      <c r="I59" s="332" t="s">
        <v>417</v>
      </c>
      <c r="J59" s="333">
        <v>51800</v>
      </c>
      <c r="K59" s="332" t="s">
        <v>1005</v>
      </c>
      <c r="L59" s="332" t="s">
        <v>422</v>
      </c>
      <c r="M59" s="333">
        <v>12400</v>
      </c>
      <c r="N59" s="333">
        <v>2800</v>
      </c>
      <c r="O59" s="333">
        <v>4900</v>
      </c>
      <c r="AX59" s="465"/>
    </row>
    <row r="60" spans="1:50" ht="15" customHeight="1" x14ac:dyDescent="0.25">
      <c r="A60" s="394">
        <f t="shared" si="7"/>
        <v>19.961487680183996</v>
      </c>
      <c r="B60" s="394">
        <f t="shared" si="7"/>
        <v>9.3115649050710001</v>
      </c>
      <c r="C60" s="463" t="s">
        <v>1883</v>
      </c>
      <c r="D60" s="343" t="s">
        <v>312</v>
      </c>
      <c r="E60" s="463" t="s">
        <v>1884</v>
      </c>
      <c r="F60" s="343" t="s">
        <v>312</v>
      </c>
      <c r="G60" s="332" t="s">
        <v>416</v>
      </c>
      <c r="H60" s="334">
        <v>62000</v>
      </c>
      <c r="I60" s="332" t="s">
        <v>417</v>
      </c>
      <c r="J60" s="333">
        <v>51800</v>
      </c>
      <c r="K60" s="332" t="s">
        <v>1005</v>
      </c>
      <c r="L60" s="332" t="s">
        <v>422</v>
      </c>
      <c r="M60" s="333">
        <v>12400</v>
      </c>
      <c r="N60" s="333">
        <v>2800</v>
      </c>
      <c r="O60" s="333">
        <v>4900</v>
      </c>
      <c r="AX60" s="465"/>
    </row>
    <row r="61" spans="1:50" ht="15" customHeight="1" x14ac:dyDescent="0.25">
      <c r="A61" s="394">
        <f t="shared" si="7"/>
        <v>25.091012863041001</v>
      </c>
      <c r="B61" s="394">
        <f t="shared" si="7"/>
        <v>11.556950228105997</v>
      </c>
      <c r="C61" s="463" t="s">
        <v>1885</v>
      </c>
      <c r="D61" s="343" t="s">
        <v>312</v>
      </c>
      <c r="E61" s="463" t="s">
        <v>1886</v>
      </c>
      <c r="F61" s="343" t="s">
        <v>312</v>
      </c>
      <c r="G61" s="332" t="s">
        <v>416</v>
      </c>
      <c r="H61" s="334">
        <v>62000</v>
      </c>
      <c r="I61" s="332" t="s">
        <v>417</v>
      </c>
      <c r="J61" s="333">
        <v>51800</v>
      </c>
      <c r="K61" s="332" t="s">
        <v>1005</v>
      </c>
      <c r="L61" s="332" t="s">
        <v>422</v>
      </c>
      <c r="M61" s="333">
        <v>12400</v>
      </c>
      <c r="N61" s="333">
        <v>2800</v>
      </c>
      <c r="O61" s="333">
        <v>4900</v>
      </c>
      <c r="AX61" s="465"/>
    </row>
    <row r="62" spans="1:50" ht="15" customHeight="1" x14ac:dyDescent="0.25">
      <c r="A62" s="394">
        <f t="shared" si="7"/>
        <v>30.010394808546007</v>
      </c>
      <c r="B62" s="394">
        <f t="shared" si="7"/>
        <v>13.767051019881002</v>
      </c>
      <c r="C62" s="463" t="s">
        <v>1887</v>
      </c>
      <c r="D62" s="343" t="s">
        <v>312</v>
      </c>
      <c r="E62" s="463" t="s">
        <v>1888</v>
      </c>
      <c r="F62" s="343" t="s">
        <v>312</v>
      </c>
      <c r="G62" s="332" t="s">
        <v>416</v>
      </c>
      <c r="H62" s="334">
        <v>62000</v>
      </c>
      <c r="I62" s="332" t="s">
        <v>417</v>
      </c>
      <c r="J62" s="333">
        <v>51800</v>
      </c>
      <c r="K62" s="332" t="s">
        <v>1005</v>
      </c>
      <c r="L62" s="332" t="s">
        <v>422</v>
      </c>
      <c r="M62" s="333">
        <v>12400</v>
      </c>
      <c r="N62" s="333">
        <v>2800</v>
      </c>
      <c r="O62" s="333">
        <v>4900</v>
      </c>
      <c r="AX62" s="465"/>
    </row>
    <row r="63" spans="1:50" ht="15" customHeight="1" x14ac:dyDescent="0.25">
      <c r="A63" s="394">
        <f t="shared" si="7"/>
        <v>38.667506103641998</v>
      </c>
      <c r="B63" s="394">
        <f t="shared" si="7"/>
        <v>17.573750386488001</v>
      </c>
      <c r="C63" s="463" t="s">
        <v>1889</v>
      </c>
      <c r="D63" s="343" t="s">
        <v>312</v>
      </c>
      <c r="E63" s="463" t="s">
        <v>1890</v>
      </c>
      <c r="F63" s="343" t="s">
        <v>312</v>
      </c>
      <c r="G63" s="332" t="s">
        <v>830</v>
      </c>
      <c r="H63" s="334">
        <v>117100</v>
      </c>
      <c r="I63" s="332" t="s">
        <v>820</v>
      </c>
      <c r="J63" s="334">
        <v>62000</v>
      </c>
      <c r="K63" s="332" t="s">
        <v>1005</v>
      </c>
      <c r="L63" s="332" t="s">
        <v>422</v>
      </c>
      <c r="M63" s="333">
        <v>12400</v>
      </c>
      <c r="N63" s="333">
        <v>2800</v>
      </c>
      <c r="O63" s="333">
        <v>4900</v>
      </c>
      <c r="AX63" s="465"/>
    </row>
    <row r="64" spans="1:50" x14ac:dyDescent="0.25">
      <c r="A64" s="394">
        <f t="shared" si="7"/>
        <v>53.735208645812996</v>
      </c>
      <c r="B64" s="394">
        <f t="shared" si="7"/>
        <v>25.755397530924</v>
      </c>
      <c r="C64" s="463" t="s">
        <v>1891</v>
      </c>
      <c r="D64" s="343" t="s">
        <v>312</v>
      </c>
      <c r="E64" s="463" t="s">
        <v>1892</v>
      </c>
      <c r="F64" s="343" t="s">
        <v>312</v>
      </c>
      <c r="G64" s="332" t="s">
        <v>830</v>
      </c>
      <c r="H64" s="334">
        <v>117100</v>
      </c>
      <c r="I64" s="332" t="s">
        <v>820</v>
      </c>
      <c r="J64" s="334">
        <v>62000</v>
      </c>
      <c r="K64" s="332" t="s">
        <v>1005</v>
      </c>
      <c r="L64" s="332" t="s">
        <v>422</v>
      </c>
      <c r="M64" s="333">
        <v>12400</v>
      </c>
      <c r="N64" s="333">
        <v>2800</v>
      </c>
      <c r="O64" s="333">
        <v>4900</v>
      </c>
      <c r="AX64" s="465"/>
    </row>
    <row r="65" spans="1:50" x14ac:dyDescent="0.25">
      <c r="A65" s="394">
        <f t="shared" si="7"/>
        <v>76.535971035974995</v>
      </c>
      <c r="B65" s="394">
        <f t="shared" si="7"/>
        <v>37.998529328297998</v>
      </c>
      <c r="C65" s="463" t="s">
        <v>1893</v>
      </c>
      <c r="D65" s="343" t="s">
        <v>312</v>
      </c>
      <c r="E65" s="463" t="s">
        <v>1894</v>
      </c>
      <c r="F65" s="343" t="s">
        <v>312</v>
      </c>
      <c r="G65" s="332" t="s">
        <v>869</v>
      </c>
      <c r="H65" s="334">
        <v>239200</v>
      </c>
      <c r="I65" s="332" t="s">
        <v>831</v>
      </c>
      <c r="J65" s="334">
        <v>66400</v>
      </c>
      <c r="K65" s="332" t="s">
        <v>1005</v>
      </c>
      <c r="L65" s="332" t="s">
        <v>422</v>
      </c>
      <c r="M65" s="333">
        <v>12400</v>
      </c>
      <c r="N65" s="333">
        <v>2800</v>
      </c>
      <c r="O65" s="333">
        <v>4900</v>
      </c>
      <c r="AX65" s="465"/>
    </row>
    <row r="66" spans="1:50" ht="14.25" customHeight="1" x14ac:dyDescent="0.25">
      <c r="A66" s="1000" t="s">
        <v>993</v>
      </c>
      <c r="B66" s="1000"/>
      <c r="C66" s="1000"/>
      <c r="D66" s="1000"/>
      <c r="E66" s="1000"/>
      <c r="F66" s="1000"/>
      <c r="G66" s="1000"/>
      <c r="H66" s="1000"/>
      <c r="I66" s="1000"/>
      <c r="J66" s="1000"/>
      <c r="K66" s="1000"/>
      <c r="L66" s="1000"/>
      <c r="M66" s="1000"/>
      <c r="N66" s="1000"/>
      <c r="O66" s="1000"/>
      <c r="AX66" s="465"/>
    </row>
    <row r="67" spans="1:50" ht="15" customHeight="1" x14ac:dyDescent="0.25">
      <c r="A67" s="394">
        <f t="shared" ref="A67:B75" si="8">A34*1.5</f>
        <v>14.164202435640002</v>
      </c>
      <c r="B67" s="394">
        <f t="shared" si="8"/>
        <v>6.787607390034001</v>
      </c>
      <c r="C67" s="463" t="s">
        <v>1895</v>
      </c>
      <c r="D67" s="343" t="s">
        <v>312</v>
      </c>
      <c r="E67" s="463" t="s">
        <v>1896</v>
      </c>
      <c r="F67" s="343" t="s">
        <v>312</v>
      </c>
      <c r="G67" s="332" t="s">
        <v>571</v>
      </c>
      <c r="H67" s="333">
        <v>51800</v>
      </c>
      <c r="I67" s="332" t="s">
        <v>408</v>
      </c>
      <c r="J67" s="333">
        <v>33800</v>
      </c>
      <c r="K67" s="332" t="s">
        <v>1005</v>
      </c>
      <c r="L67" s="332" t="s">
        <v>422</v>
      </c>
      <c r="M67" s="333">
        <v>12400</v>
      </c>
      <c r="N67" s="333">
        <v>2800</v>
      </c>
      <c r="O67" s="333">
        <v>4900</v>
      </c>
      <c r="AX67" s="465"/>
    </row>
    <row r="68" spans="1:50" ht="15" customHeight="1" x14ac:dyDescent="0.25">
      <c r="A68" s="394">
        <f t="shared" si="8"/>
        <v>17.602214432328001</v>
      </c>
      <c r="B68" s="394">
        <f t="shared" si="8"/>
        <v>8.2932858993210008</v>
      </c>
      <c r="C68" s="463" t="s">
        <v>1897</v>
      </c>
      <c r="D68" s="343" t="s">
        <v>312</v>
      </c>
      <c r="E68" s="463" t="s">
        <v>1898</v>
      </c>
      <c r="F68" s="343" t="s">
        <v>312</v>
      </c>
      <c r="G68" s="332" t="s">
        <v>571</v>
      </c>
      <c r="H68" s="333">
        <v>51800</v>
      </c>
      <c r="I68" s="332" t="s">
        <v>408</v>
      </c>
      <c r="J68" s="333">
        <v>33800</v>
      </c>
      <c r="K68" s="332" t="s">
        <v>1005</v>
      </c>
      <c r="L68" s="332" t="s">
        <v>422</v>
      </c>
      <c r="M68" s="333">
        <v>12400</v>
      </c>
      <c r="N68" s="333">
        <v>2800</v>
      </c>
      <c r="O68" s="333">
        <v>4900</v>
      </c>
      <c r="AX68" s="465"/>
    </row>
    <row r="69" spans="1:50" ht="15" customHeight="1" x14ac:dyDescent="0.25">
      <c r="A69" s="394">
        <f t="shared" si="8"/>
        <v>20.668886753096995</v>
      </c>
      <c r="B69" s="394">
        <f t="shared" si="8"/>
        <v>9.209146176098999</v>
      </c>
      <c r="C69" s="463" t="s">
        <v>1899</v>
      </c>
      <c r="D69" s="343" t="s">
        <v>312</v>
      </c>
      <c r="E69" s="463" t="s">
        <v>1900</v>
      </c>
      <c r="F69" s="343" t="s">
        <v>312</v>
      </c>
      <c r="G69" s="332" t="s">
        <v>571</v>
      </c>
      <c r="H69" s="333">
        <v>51800</v>
      </c>
      <c r="I69" s="332" t="s">
        <v>408</v>
      </c>
      <c r="J69" s="333">
        <v>33800</v>
      </c>
      <c r="K69" s="332" t="s">
        <v>1005</v>
      </c>
      <c r="L69" s="332" t="s">
        <v>422</v>
      </c>
      <c r="M69" s="333">
        <v>12400</v>
      </c>
      <c r="N69" s="333">
        <v>2800</v>
      </c>
      <c r="O69" s="333">
        <v>4900</v>
      </c>
      <c r="AX69" s="465"/>
    </row>
    <row r="70" spans="1:50" ht="15" customHeight="1" x14ac:dyDescent="0.25">
      <c r="A70" s="394">
        <f t="shared" si="8"/>
        <v>25.197841996763994</v>
      </c>
      <c r="B70" s="394">
        <f t="shared" si="8"/>
        <v>12.535905362256001</v>
      </c>
      <c r="C70" s="463" t="s">
        <v>1901</v>
      </c>
      <c r="D70" s="343" t="s">
        <v>312</v>
      </c>
      <c r="E70" s="463" t="s">
        <v>1902</v>
      </c>
      <c r="F70" s="343" t="s">
        <v>312</v>
      </c>
      <c r="G70" s="332" t="s">
        <v>416</v>
      </c>
      <c r="H70" s="334">
        <v>62000</v>
      </c>
      <c r="I70" s="332" t="s">
        <v>417</v>
      </c>
      <c r="J70" s="333">
        <v>51800</v>
      </c>
      <c r="K70" s="332" t="s">
        <v>1005</v>
      </c>
      <c r="L70" s="332" t="s">
        <v>422</v>
      </c>
      <c r="M70" s="333">
        <v>12400</v>
      </c>
      <c r="N70" s="333">
        <v>2800</v>
      </c>
      <c r="O70" s="333">
        <v>4900</v>
      </c>
      <c r="AX70" s="465"/>
    </row>
    <row r="71" spans="1:50" ht="15" customHeight="1" x14ac:dyDescent="0.25">
      <c r="A71" s="394">
        <f t="shared" si="8"/>
        <v>29.804404925939998</v>
      </c>
      <c r="B71" s="394">
        <f t="shared" si="8"/>
        <v>13.784482843484998</v>
      </c>
      <c r="C71" s="463" t="s">
        <v>1903</v>
      </c>
      <c r="D71" s="343" t="s">
        <v>312</v>
      </c>
      <c r="E71" s="463" t="s">
        <v>1904</v>
      </c>
      <c r="F71" s="343" t="s">
        <v>312</v>
      </c>
      <c r="G71" s="332" t="s">
        <v>416</v>
      </c>
      <c r="H71" s="334">
        <v>62000</v>
      </c>
      <c r="I71" s="332" t="s">
        <v>417</v>
      </c>
      <c r="J71" s="333">
        <v>51800</v>
      </c>
      <c r="K71" s="332" t="s">
        <v>1005</v>
      </c>
      <c r="L71" s="332" t="s">
        <v>422</v>
      </c>
      <c r="M71" s="333">
        <v>12400</v>
      </c>
      <c r="N71" s="333">
        <v>2800</v>
      </c>
      <c r="O71" s="333">
        <v>4900</v>
      </c>
      <c r="AX71" s="465"/>
    </row>
    <row r="72" spans="1:50" ht="15" customHeight="1" x14ac:dyDescent="0.25">
      <c r="A72" s="394">
        <f t="shared" si="8"/>
        <v>38.004440322119983</v>
      </c>
      <c r="B72" s="394">
        <f t="shared" si="8"/>
        <v>16.752143990534996</v>
      </c>
      <c r="C72" s="463" t="s">
        <v>1905</v>
      </c>
      <c r="D72" s="343" t="s">
        <v>312</v>
      </c>
      <c r="E72" s="463" t="s">
        <v>1906</v>
      </c>
      <c r="F72" s="343" t="s">
        <v>312</v>
      </c>
      <c r="G72" s="332" t="s">
        <v>416</v>
      </c>
      <c r="H72" s="334">
        <v>62000</v>
      </c>
      <c r="I72" s="332" t="s">
        <v>417</v>
      </c>
      <c r="J72" s="333">
        <v>51800</v>
      </c>
      <c r="K72" s="332" t="s">
        <v>1005</v>
      </c>
      <c r="L72" s="332" t="s">
        <v>422</v>
      </c>
      <c r="M72" s="333">
        <v>12400</v>
      </c>
      <c r="N72" s="333">
        <v>2800</v>
      </c>
      <c r="O72" s="333">
        <v>4900</v>
      </c>
      <c r="AX72" s="465"/>
    </row>
    <row r="73" spans="1:50" x14ac:dyDescent="0.25">
      <c r="A73" s="394">
        <f t="shared" si="8"/>
        <v>50.375126667497987</v>
      </c>
      <c r="B73" s="394">
        <f t="shared" si="8"/>
        <v>22.224474070623003</v>
      </c>
      <c r="C73" s="463" t="s">
        <v>1907</v>
      </c>
      <c r="D73" s="343" t="s">
        <v>312</v>
      </c>
      <c r="E73" s="463" t="s">
        <v>1908</v>
      </c>
      <c r="F73" s="343" t="s">
        <v>312</v>
      </c>
      <c r="G73" s="332" t="s">
        <v>416</v>
      </c>
      <c r="H73" s="334">
        <v>62000</v>
      </c>
      <c r="I73" s="332" t="s">
        <v>417</v>
      </c>
      <c r="J73" s="333">
        <v>51800</v>
      </c>
      <c r="K73" s="332" t="s">
        <v>1005</v>
      </c>
      <c r="L73" s="332" t="s">
        <v>422</v>
      </c>
      <c r="M73" s="333">
        <v>12400</v>
      </c>
      <c r="N73" s="333">
        <v>2800</v>
      </c>
      <c r="O73" s="333">
        <v>4900</v>
      </c>
      <c r="P73" s="608"/>
      <c r="Q73" s="609"/>
      <c r="AX73" s="465"/>
    </row>
    <row r="74" spans="1:50" x14ac:dyDescent="0.25">
      <c r="A74" s="394">
        <f t="shared" si="8"/>
        <v>62.436578510685003</v>
      </c>
      <c r="B74" s="394">
        <f t="shared" si="8"/>
        <v>27.890474882450995</v>
      </c>
      <c r="C74" s="463" t="s">
        <v>1909</v>
      </c>
      <c r="D74" s="343" t="s">
        <v>312</v>
      </c>
      <c r="E74" s="463" t="s">
        <v>1910</v>
      </c>
      <c r="F74" s="343" t="s">
        <v>312</v>
      </c>
      <c r="G74" s="332" t="s">
        <v>819</v>
      </c>
      <c r="H74" s="334">
        <v>66400</v>
      </c>
      <c r="I74" s="332" t="s">
        <v>820</v>
      </c>
      <c r="J74" s="334">
        <v>62000</v>
      </c>
      <c r="K74" s="332" t="s">
        <v>1005</v>
      </c>
      <c r="L74" s="332" t="s">
        <v>422</v>
      </c>
      <c r="M74" s="333">
        <v>12400</v>
      </c>
      <c r="N74" s="333">
        <v>2800</v>
      </c>
      <c r="O74" s="333">
        <v>4900</v>
      </c>
      <c r="P74" s="608"/>
      <c r="Q74" s="609"/>
      <c r="AX74" s="465"/>
    </row>
    <row r="75" spans="1:50" x14ac:dyDescent="0.25">
      <c r="A75" s="576">
        <f t="shared" si="8"/>
        <v>75.305047658807979</v>
      </c>
      <c r="B75" s="576">
        <f t="shared" si="8"/>
        <v>32.855768084037003</v>
      </c>
      <c r="C75" s="590" t="s">
        <v>1911</v>
      </c>
      <c r="D75" s="343" t="s">
        <v>312</v>
      </c>
      <c r="E75" s="590" t="s">
        <v>1912</v>
      </c>
      <c r="F75" s="343" t="s">
        <v>312</v>
      </c>
      <c r="G75" s="332" t="s">
        <v>830</v>
      </c>
      <c r="H75" s="334">
        <v>117100</v>
      </c>
      <c r="I75" s="332" t="s">
        <v>820</v>
      </c>
      <c r="J75" s="334">
        <v>62000</v>
      </c>
      <c r="K75" s="332" t="s">
        <v>1005</v>
      </c>
      <c r="L75" s="332" t="s">
        <v>422</v>
      </c>
      <c r="M75" s="333">
        <v>12400</v>
      </c>
      <c r="N75" s="333">
        <v>2800</v>
      </c>
      <c r="O75" s="333">
        <v>4900</v>
      </c>
      <c r="P75" s="608"/>
      <c r="Q75" s="609"/>
      <c r="AX75" s="465"/>
    </row>
    <row r="76" spans="1:50" ht="15" customHeight="1" x14ac:dyDescent="0.25">
      <c r="A76" s="1024" t="s">
        <v>1030</v>
      </c>
      <c r="B76" s="1024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AX76" s="465"/>
    </row>
    <row r="77" spans="1:50" ht="14.25" customHeight="1" x14ac:dyDescent="0.25">
      <c r="A77" s="1027" t="s">
        <v>978</v>
      </c>
      <c r="B77" s="1027"/>
      <c r="C77" s="1027"/>
      <c r="D77" s="1027"/>
      <c r="E77" s="1027"/>
      <c r="F77" s="1027"/>
      <c r="G77" s="1027"/>
      <c r="H77" s="1027"/>
      <c r="I77" s="1027"/>
      <c r="J77" s="1027"/>
      <c r="K77" s="1027"/>
      <c r="L77" s="1027"/>
      <c r="M77" s="1027"/>
      <c r="N77" s="1027"/>
      <c r="O77" s="1027"/>
      <c r="AX77" s="465"/>
    </row>
    <row r="78" spans="1:50" ht="15" customHeight="1" x14ac:dyDescent="0.25">
      <c r="A78" s="432">
        <f t="shared" ref="A78:B90" si="9">A12*2</f>
        <v>12.896536585760002</v>
      </c>
      <c r="B78" s="394">
        <f t="shared" si="9"/>
        <v>7.2875645547759991</v>
      </c>
      <c r="C78" s="463" t="s">
        <v>1913</v>
      </c>
      <c r="D78" s="343" t="s">
        <v>312</v>
      </c>
      <c r="E78" s="463" t="s">
        <v>1914</v>
      </c>
      <c r="F78" s="343" t="s">
        <v>312</v>
      </c>
      <c r="G78" s="332" t="s">
        <v>416</v>
      </c>
      <c r="H78" s="334">
        <v>62000</v>
      </c>
      <c r="I78" s="332" t="s">
        <v>417</v>
      </c>
      <c r="J78" s="333">
        <v>51800</v>
      </c>
      <c r="K78" s="332" t="s">
        <v>1005</v>
      </c>
      <c r="L78" s="332" t="s">
        <v>422</v>
      </c>
      <c r="M78" s="333">
        <v>12400</v>
      </c>
      <c r="N78" s="333">
        <v>2800</v>
      </c>
      <c r="O78" s="333">
        <v>4900</v>
      </c>
      <c r="AX78" s="465"/>
    </row>
    <row r="79" spans="1:50" ht="15" customHeight="1" x14ac:dyDescent="0.25">
      <c r="A79" s="432">
        <f t="shared" si="9"/>
        <v>15.160254658480005</v>
      </c>
      <c r="B79" s="394">
        <f t="shared" si="9"/>
        <v>8.3865264185120001</v>
      </c>
      <c r="C79" s="463" t="s">
        <v>1915</v>
      </c>
      <c r="D79" s="343" t="s">
        <v>312</v>
      </c>
      <c r="E79" s="463" t="s">
        <v>1916</v>
      </c>
      <c r="F79" s="343" t="s">
        <v>312</v>
      </c>
      <c r="G79" s="332" t="s">
        <v>416</v>
      </c>
      <c r="H79" s="334">
        <v>62000</v>
      </c>
      <c r="I79" s="332" t="s">
        <v>417</v>
      </c>
      <c r="J79" s="333">
        <v>51800</v>
      </c>
      <c r="K79" s="332" t="s">
        <v>1005</v>
      </c>
      <c r="L79" s="332" t="s">
        <v>422</v>
      </c>
      <c r="M79" s="333">
        <v>12400</v>
      </c>
      <c r="N79" s="333">
        <v>2800</v>
      </c>
      <c r="O79" s="333">
        <v>4900</v>
      </c>
      <c r="AX79" s="465"/>
    </row>
    <row r="80" spans="1:50" ht="15" customHeight="1" x14ac:dyDescent="0.25">
      <c r="A80" s="432">
        <f t="shared" si="9"/>
        <v>19.659728403828005</v>
      </c>
      <c r="B80" s="394">
        <f t="shared" si="9"/>
        <v>10.045452162835998</v>
      </c>
      <c r="C80" s="463" t="s">
        <v>1917</v>
      </c>
      <c r="D80" s="343" t="s">
        <v>312</v>
      </c>
      <c r="E80" s="463" t="s">
        <v>1918</v>
      </c>
      <c r="F80" s="343" t="s">
        <v>312</v>
      </c>
      <c r="G80" s="332" t="s">
        <v>416</v>
      </c>
      <c r="H80" s="334">
        <v>62000</v>
      </c>
      <c r="I80" s="332" t="s">
        <v>417</v>
      </c>
      <c r="J80" s="333">
        <v>51800</v>
      </c>
      <c r="K80" s="332" t="s">
        <v>1005</v>
      </c>
      <c r="L80" s="332" t="s">
        <v>422</v>
      </c>
      <c r="M80" s="333">
        <v>12400</v>
      </c>
      <c r="N80" s="333">
        <v>2800</v>
      </c>
      <c r="O80" s="333">
        <v>4900</v>
      </c>
      <c r="AX80" s="465"/>
    </row>
    <row r="81" spans="1:50" ht="15" customHeight="1" x14ac:dyDescent="0.25">
      <c r="A81" s="432">
        <f t="shared" si="9"/>
        <v>22.722353477179997</v>
      </c>
      <c r="B81" s="394">
        <f t="shared" si="9"/>
        <v>11.765079441631997</v>
      </c>
      <c r="C81" s="463" t="s">
        <v>1919</v>
      </c>
      <c r="D81" s="343" t="s">
        <v>312</v>
      </c>
      <c r="E81" s="463" t="s">
        <v>1920</v>
      </c>
      <c r="F81" s="343" t="s">
        <v>312</v>
      </c>
      <c r="G81" s="332" t="s">
        <v>416</v>
      </c>
      <c r="H81" s="334">
        <v>62000</v>
      </c>
      <c r="I81" s="332" t="s">
        <v>417</v>
      </c>
      <c r="J81" s="333">
        <v>51800</v>
      </c>
      <c r="K81" s="332" t="s">
        <v>1005</v>
      </c>
      <c r="L81" s="332" t="s">
        <v>422</v>
      </c>
      <c r="M81" s="333">
        <v>12400</v>
      </c>
      <c r="N81" s="333">
        <v>2800</v>
      </c>
      <c r="O81" s="333">
        <v>4900</v>
      </c>
      <c r="AX81" s="465"/>
    </row>
    <row r="82" spans="1:50" ht="15" customHeight="1" x14ac:dyDescent="0.25">
      <c r="A82" s="432">
        <f t="shared" si="9"/>
        <v>25.752967074803987</v>
      </c>
      <c r="B82" s="394">
        <f t="shared" si="9"/>
        <v>13.160986901264</v>
      </c>
      <c r="C82" s="463" t="s">
        <v>1921</v>
      </c>
      <c r="D82" s="343" t="s">
        <v>312</v>
      </c>
      <c r="E82" s="463" t="s">
        <v>1922</v>
      </c>
      <c r="F82" s="343" t="s">
        <v>312</v>
      </c>
      <c r="G82" s="332" t="s">
        <v>819</v>
      </c>
      <c r="H82" s="334">
        <v>66400</v>
      </c>
      <c r="I82" s="332" t="s">
        <v>820</v>
      </c>
      <c r="J82" s="334">
        <v>62000</v>
      </c>
      <c r="K82" s="332" t="s">
        <v>1005</v>
      </c>
      <c r="L82" s="332" t="s">
        <v>422</v>
      </c>
      <c r="M82" s="333">
        <v>12400</v>
      </c>
      <c r="N82" s="333">
        <v>2800</v>
      </c>
      <c r="O82" s="333">
        <v>4900</v>
      </c>
      <c r="AX82" s="465"/>
    </row>
    <row r="83" spans="1:50" ht="15" customHeight="1" x14ac:dyDescent="0.25">
      <c r="A83" s="432">
        <f t="shared" si="9"/>
        <v>33.228027204476007</v>
      </c>
      <c r="B83" s="394">
        <f t="shared" si="9"/>
        <v>16.811678264796004</v>
      </c>
      <c r="C83" s="463" t="s">
        <v>1923</v>
      </c>
      <c r="D83" s="343" t="s">
        <v>312</v>
      </c>
      <c r="E83" s="463" t="s">
        <v>1924</v>
      </c>
      <c r="F83" s="343" t="s">
        <v>312</v>
      </c>
      <c r="G83" s="332" t="s">
        <v>819</v>
      </c>
      <c r="H83" s="334">
        <v>66400</v>
      </c>
      <c r="I83" s="332" t="s">
        <v>820</v>
      </c>
      <c r="J83" s="334">
        <v>62000</v>
      </c>
      <c r="K83" s="332" t="s">
        <v>1005</v>
      </c>
      <c r="L83" s="332" t="s">
        <v>422</v>
      </c>
      <c r="M83" s="333">
        <v>12400</v>
      </c>
      <c r="N83" s="333">
        <v>2800</v>
      </c>
      <c r="O83" s="333">
        <v>4900</v>
      </c>
      <c r="AX83" s="465"/>
    </row>
    <row r="84" spans="1:50" ht="15" customHeight="1" x14ac:dyDescent="0.25">
      <c r="A84" s="432">
        <f t="shared" si="9"/>
        <v>39.111297243631988</v>
      </c>
      <c r="B84" s="394">
        <f t="shared" si="9"/>
        <v>19.228744736808004</v>
      </c>
      <c r="C84" s="463" t="s">
        <v>1925</v>
      </c>
      <c r="D84" s="343" t="s">
        <v>312</v>
      </c>
      <c r="E84" s="463" t="s">
        <v>1926</v>
      </c>
      <c r="F84" s="343" t="s">
        <v>312</v>
      </c>
      <c r="G84" s="332" t="s">
        <v>830</v>
      </c>
      <c r="H84" s="334">
        <v>117100</v>
      </c>
      <c r="I84" s="332" t="s">
        <v>820</v>
      </c>
      <c r="J84" s="334">
        <v>62000</v>
      </c>
      <c r="K84" s="332" t="s">
        <v>1005</v>
      </c>
      <c r="L84" s="332" t="s">
        <v>422</v>
      </c>
      <c r="M84" s="333">
        <v>12400</v>
      </c>
      <c r="N84" s="333">
        <v>2800</v>
      </c>
      <c r="O84" s="333">
        <v>4900</v>
      </c>
      <c r="AX84" s="465"/>
    </row>
    <row r="85" spans="1:50" ht="15" customHeight="1" x14ac:dyDescent="0.25">
      <c r="A85" s="432">
        <f t="shared" si="9"/>
        <v>45.333691367979995</v>
      </c>
      <c r="B85" s="394">
        <f t="shared" si="9"/>
        <v>22.076370730375999</v>
      </c>
      <c r="C85" s="463" t="s">
        <v>1927</v>
      </c>
      <c r="D85" s="343" t="s">
        <v>312</v>
      </c>
      <c r="E85" s="463" t="s">
        <v>1928</v>
      </c>
      <c r="F85" s="343" t="s">
        <v>312</v>
      </c>
      <c r="G85" s="332" t="s">
        <v>830</v>
      </c>
      <c r="H85" s="334">
        <v>117100</v>
      </c>
      <c r="I85" s="332" t="s">
        <v>820</v>
      </c>
      <c r="J85" s="334">
        <v>62000</v>
      </c>
      <c r="K85" s="332" t="s">
        <v>1005</v>
      </c>
      <c r="L85" s="332" t="s">
        <v>422</v>
      </c>
      <c r="M85" s="333">
        <v>12400</v>
      </c>
      <c r="N85" s="333">
        <v>2800</v>
      </c>
      <c r="O85" s="333">
        <v>4900</v>
      </c>
      <c r="AX85" s="465"/>
    </row>
    <row r="86" spans="1:50" ht="15" customHeight="1" x14ac:dyDescent="0.25">
      <c r="A86" s="432">
        <f t="shared" si="9"/>
        <v>51.448032691595998</v>
      </c>
      <c r="B86" s="394">
        <f t="shared" si="9"/>
        <v>23.444340248920003</v>
      </c>
      <c r="C86" s="463" t="s">
        <v>1929</v>
      </c>
      <c r="D86" s="343" t="s">
        <v>312</v>
      </c>
      <c r="E86" s="463" t="s">
        <v>1930</v>
      </c>
      <c r="F86" s="343" t="s">
        <v>312</v>
      </c>
      <c r="G86" s="332" t="s">
        <v>830</v>
      </c>
      <c r="H86" s="334">
        <v>117100</v>
      </c>
      <c r="I86" s="332" t="s">
        <v>820</v>
      </c>
      <c r="J86" s="334">
        <v>62000</v>
      </c>
      <c r="K86" s="332" t="s">
        <v>1005</v>
      </c>
      <c r="L86" s="332" t="s">
        <v>422</v>
      </c>
      <c r="M86" s="333">
        <v>12400</v>
      </c>
      <c r="N86" s="333">
        <v>2800</v>
      </c>
      <c r="O86" s="333">
        <v>4900</v>
      </c>
      <c r="AX86" s="465"/>
    </row>
    <row r="87" spans="1:50" ht="15" customHeight="1" x14ac:dyDescent="0.25">
      <c r="A87" s="432">
        <f t="shared" si="9"/>
        <v>60.229125406115998</v>
      </c>
      <c r="B87" s="394">
        <f t="shared" si="9"/>
        <v>28.032496108807997</v>
      </c>
      <c r="C87" s="463" t="s">
        <v>1931</v>
      </c>
      <c r="D87" s="343" t="s">
        <v>312</v>
      </c>
      <c r="E87" s="463" t="s">
        <v>1932</v>
      </c>
      <c r="F87" s="343" t="s">
        <v>312</v>
      </c>
      <c r="G87" s="332" t="s">
        <v>830</v>
      </c>
      <c r="H87" s="334">
        <v>117100</v>
      </c>
      <c r="I87" s="332" t="s">
        <v>831</v>
      </c>
      <c r="J87" s="334">
        <v>66400</v>
      </c>
      <c r="K87" s="332" t="s">
        <v>1005</v>
      </c>
      <c r="L87" s="332" t="s">
        <v>422</v>
      </c>
      <c r="M87" s="333">
        <v>12400</v>
      </c>
      <c r="N87" s="333">
        <v>2800</v>
      </c>
      <c r="O87" s="333">
        <v>4900</v>
      </c>
      <c r="AX87" s="465"/>
    </row>
    <row r="88" spans="1:50" x14ac:dyDescent="0.25">
      <c r="A88" s="432">
        <f t="shared" si="9"/>
        <v>70.57803235345601</v>
      </c>
      <c r="B88" s="394">
        <f t="shared" si="9"/>
        <v>32.824623336956002</v>
      </c>
      <c r="C88" s="463" t="s">
        <v>1933</v>
      </c>
      <c r="D88" s="343" t="s">
        <v>312</v>
      </c>
      <c r="E88" s="463" t="s">
        <v>1934</v>
      </c>
      <c r="F88" s="343" t="s">
        <v>312</v>
      </c>
      <c r="G88" s="332" t="s">
        <v>869</v>
      </c>
      <c r="H88" s="334">
        <v>239200</v>
      </c>
      <c r="I88" s="332" t="s">
        <v>831</v>
      </c>
      <c r="J88" s="334">
        <v>66400</v>
      </c>
      <c r="K88" s="332" t="s">
        <v>1005</v>
      </c>
      <c r="L88" s="332" t="s">
        <v>422</v>
      </c>
      <c r="M88" s="333">
        <v>12400</v>
      </c>
      <c r="N88" s="333">
        <v>2800</v>
      </c>
      <c r="O88" s="333">
        <v>4900</v>
      </c>
      <c r="AX88" s="465"/>
    </row>
    <row r="89" spans="1:50" x14ac:dyDescent="0.25">
      <c r="A89" s="432">
        <f t="shared" si="9"/>
        <v>87.278739708263998</v>
      </c>
      <c r="B89" s="394">
        <f t="shared" si="9"/>
        <v>41.711095301840004</v>
      </c>
      <c r="C89" s="463" t="s">
        <v>1935</v>
      </c>
      <c r="D89" s="343" t="s">
        <v>312</v>
      </c>
      <c r="E89" s="463" t="s">
        <v>1936</v>
      </c>
      <c r="F89" s="343" t="s">
        <v>312</v>
      </c>
      <c r="G89" s="332" t="s">
        <v>1211</v>
      </c>
      <c r="H89" s="334">
        <v>269400</v>
      </c>
      <c r="I89" s="332" t="s">
        <v>831</v>
      </c>
      <c r="J89" s="334">
        <v>66400</v>
      </c>
      <c r="K89" s="332" t="s">
        <v>1005</v>
      </c>
      <c r="L89" s="332" t="s">
        <v>422</v>
      </c>
      <c r="M89" s="333">
        <v>12400</v>
      </c>
      <c r="N89" s="333">
        <v>2800</v>
      </c>
      <c r="O89" s="333">
        <v>4900</v>
      </c>
      <c r="AX89" s="465"/>
    </row>
    <row r="90" spans="1:50" x14ac:dyDescent="0.25">
      <c r="A90" s="432">
        <f t="shared" si="9"/>
        <v>102.0479613813</v>
      </c>
      <c r="B90" s="394">
        <f t="shared" si="9"/>
        <v>50.664705771064</v>
      </c>
      <c r="C90" s="463" t="s">
        <v>1937</v>
      </c>
      <c r="D90" s="343" t="s">
        <v>312</v>
      </c>
      <c r="E90" s="463" t="s">
        <v>1938</v>
      </c>
      <c r="F90" s="343" t="s">
        <v>312</v>
      </c>
      <c r="G90" s="332" t="s">
        <v>1211</v>
      </c>
      <c r="H90" s="334">
        <v>269400</v>
      </c>
      <c r="I90" s="332" t="s">
        <v>831</v>
      </c>
      <c r="J90" s="334">
        <v>66400</v>
      </c>
      <c r="K90" s="332" t="s">
        <v>1005</v>
      </c>
      <c r="L90" s="332" t="s">
        <v>422</v>
      </c>
      <c r="M90" s="333">
        <v>12400</v>
      </c>
      <c r="N90" s="333">
        <v>2800</v>
      </c>
      <c r="O90" s="333">
        <v>4900</v>
      </c>
      <c r="AX90" s="465"/>
    </row>
    <row r="91" spans="1:50" ht="14.25" customHeight="1" x14ac:dyDescent="0.25">
      <c r="A91" s="1000" t="s">
        <v>1101</v>
      </c>
      <c r="B91" s="1000"/>
      <c r="C91" s="1000"/>
      <c r="D91" s="1000"/>
      <c r="E91" s="1000"/>
      <c r="F91" s="1000"/>
      <c r="G91" s="1000"/>
      <c r="H91" s="1000"/>
      <c r="I91" s="1000"/>
      <c r="J91" s="1000"/>
      <c r="K91" s="1000"/>
      <c r="L91" s="1000"/>
      <c r="M91" s="1000"/>
      <c r="N91" s="1000"/>
      <c r="O91" s="1000"/>
      <c r="AX91" s="465"/>
    </row>
    <row r="92" spans="1:50" ht="15" customHeight="1" x14ac:dyDescent="0.25">
      <c r="A92" s="432">
        <f t="shared" ref="A92:B98" si="10">A26*2</f>
        <v>19.852733046900003</v>
      </c>
      <c r="B92" s="394">
        <f t="shared" si="10"/>
        <v>9.1443164636360024</v>
      </c>
      <c r="C92" s="463" t="s">
        <v>1939</v>
      </c>
      <c r="D92" s="343" t="s">
        <v>312</v>
      </c>
      <c r="E92" s="463" t="s">
        <v>1940</v>
      </c>
      <c r="F92" s="343" t="s">
        <v>312</v>
      </c>
      <c r="G92" s="332" t="s">
        <v>416</v>
      </c>
      <c r="H92" s="334">
        <v>62000</v>
      </c>
      <c r="I92" s="332" t="s">
        <v>417</v>
      </c>
      <c r="J92" s="333">
        <v>51800</v>
      </c>
      <c r="K92" s="332" t="s">
        <v>1005</v>
      </c>
      <c r="L92" s="332" t="s">
        <v>422</v>
      </c>
      <c r="M92" s="333">
        <v>12400</v>
      </c>
      <c r="N92" s="333">
        <v>2800</v>
      </c>
      <c r="O92" s="333">
        <v>4900</v>
      </c>
      <c r="AX92" s="465"/>
    </row>
    <row r="93" spans="1:50" ht="15" customHeight="1" x14ac:dyDescent="0.25">
      <c r="A93" s="432">
        <f t="shared" si="10"/>
        <v>26.615316906911996</v>
      </c>
      <c r="B93" s="394">
        <f t="shared" si="10"/>
        <v>12.415419873428</v>
      </c>
      <c r="C93" s="463" t="s">
        <v>1941</v>
      </c>
      <c r="D93" s="343" t="s">
        <v>312</v>
      </c>
      <c r="E93" s="463" t="s">
        <v>1942</v>
      </c>
      <c r="F93" s="343" t="s">
        <v>312</v>
      </c>
      <c r="G93" s="332" t="s">
        <v>819</v>
      </c>
      <c r="H93" s="334">
        <v>66400</v>
      </c>
      <c r="I93" s="332" t="s">
        <v>820</v>
      </c>
      <c r="J93" s="334">
        <v>62000</v>
      </c>
      <c r="K93" s="332" t="s">
        <v>1005</v>
      </c>
      <c r="L93" s="332" t="s">
        <v>422</v>
      </c>
      <c r="M93" s="333">
        <v>12400</v>
      </c>
      <c r="N93" s="333">
        <v>2800</v>
      </c>
      <c r="O93" s="333">
        <v>4900</v>
      </c>
      <c r="AX93" s="465"/>
    </row>
    <row r="94" spans="1:50" ht="15" customHeight="1" x14ac:dyDescent="0.25">
      <c r="A94" s="432">
        <f t="shared" si="10"/>
        <v>33.454683817388002</v>
      </c>
      <c r="B94" s="394">
        <f t="shared" si="10"/>
        <v>15.409266970807996</v>
      </c>
      <c r="C94" s="463" t="s">
        <v>1943</v>
      </c>
      <c r="D94" s="343" t="s">
        <v>312</v>
      </c>
      <c r="E94" s="463" t="s">
        <v>1944</v>
      </c>
      <c r="F94" s="343" t="s">
        <v>312</v>
      </c>
      <c r="G94" s="332" t="s">
        <v>819</v>
      </c>
      <c r="H94" s="334">
        <v>66400</v>
      </c>
      <c r="I94" s="332" t="s">
        <v>820</v>
      </c>
      <c r="J94" s="334">
        <v>62000</v>
      </c>
      <c r="K94" s="332" t="s">
        <v>1005</v>
      </c>
      <c r="L94" s="332" t="s">
        <v>422</v>
      </c>
      <c r="M94" s="333">
        <v>12400</v>
      </c>
      <c r="N94" s="333">
        <v>2800</v>
      </c>
      <c r="O94" s="333">
        <v>4900</v>
      </c>
      <c r="AX94" s="465"/>
    </row>
    <row r="95" spans="1:50" ht="15" customHeight="1" x14ac:dyDescent="0.25">
      <c r="A95" s="432">
        <f t="shared" si="10"/>
        <v>40.013859744728009</v>
      </c>
      <c r="B95" s="394">
        <f t="shared" si="10"/>
        <v>18.356068026508002</v>
      </c>
      <c r="C95" s="463" t="s">
        <v>1945</v>
      </c>
      <c r="D95" s="343" t="s">
        <v>312</v>
      </c>
      <c r="E95" s="463" t="s">
        <v>1946</v>
      </c>
      <c r="F95" s="343" t="s">
        <v>312</v>
      </c>
      <c r="G95" s="332" t="s">
        <v>830</v>
      </c>
      <c r="H95" s="334">
        <v>117100</v>
      </c>
      <c r="I95" s="332" t="s">
        <v>820</v>
      </c>
      <c r="J95" s="334">
        <v>62000</v>
      </c>
      <c r="K95" s="332" t="s">
        <v>1005</v>
      </c>
      <c r="L95" s="332" t="s">
        <v>422</v>
      </c>
      <c r="M95" s="333">
        <v>12400</v>
      </c>
      <c r="N95" s="333">
        <v>2800</v>
      </c>
      <c r="O95" s="333">
        <v>4900</v>
      </c>
      <c r="AX95" s="465"/>
    </row>
    <row r="96" spans="1:50" ht="15" customHeight="1" x14ac:dyDescent="0.25">
      <c r="A96" s="432">
        <f t="shared" si="10"/>
        <v>51.556674804856002</v>
      </c>
      <c r="B96" s="394">
        <f t="shared" si="10"/>
        <v>23.431667181984</v>
      </c>
      <c r="C96" s="463" t="s">
        <v>1947</v>
      </c>
      <c r="D96" s="343" t="s">
        <v>312</v>
      </c>
      <c r="E96" s="463" t="s">
        <v>1948</v>
      </c>
      <c r="F96" s="343" t="s">
        <v>312</v>
      </c>
      <c r="G96" s="332" t="s">
        <v>830</v>
      </c>
      <c r="H96" s="334">
        <v>117100</v>
      </c>
      <c r="I96" s="332" t="s">
        <v>820</v>
      </c>
      <c r="J96" s="334">
        <v>62000</v>
      </c>
      <c r="K96" s="332" t="s">
        <v>1005</v>
      </c>
      <c r="L96" s="332" t="s">
        <v>422</v>
      </c>
      <c r="M96" s="333">
        <v>12400</v>
      </c>
      <c r="N96" s="333">
        <v>2800</v>
      </c>
      <c r="O96" s="333">
        <v>4900</v>
      </c>
      <c r="AX96" s="465"/>
    </row>
    <row r="97" spans="1:50" x14ac:dyDescent="0.25">
      <c r="A97" s="432">
        <f t="shared" si="10"/>
        <v>71.646944861083995</v>
      </c>
      <c r="B97" s="394">
        <f t="shared" si="10"/>
        <v>34.340530041232</v>
      </c>
      <c r="C97" s="463" t="s">
        <v>1949</v>
      </c>
      <c r="D97" s="343" t="s">
        <v>312</v>
      </c>
      <c r="E97" s="463" t="s">
        <v>1950</v>
      </c>
      <c r="F97" s="343" t="s">
        <v>312</v>
      </c>
      <c r="G97" s="332" t="s">
        <v>869</v>
      </c>
      <c r="H97" s="334">
        <v>239200</v>
      </c>
      <c r="I97" s="332" t="s">
        <v>831</v>
      </c>
      <c r="J97" s="334">
        <v>66400</v>
      </c>
      <c r="K97" s="332" t="s">
        <v>1005</v>
      </c>
      <c r="L97" s="332" t="s">
        <v>422</v>
      </c>
      <c r="M97" s="333">
        <v>12400</v>
      </c>
      <c r="N97" s="333">
        <v>2800</v>
      </c>
      <c r="O97" s="333">
        <v>4900</v>
      </c>
      <c r="AX97" s="465"/>
    </row>
    <row r="98" spans="1:50" ht="14.25" customHeight="1" x14ac:dyDescent="0.25">
      <c r="A98" s="432">
        <f t="shared" si="10"/>
        <v>102.0479613813</v>
      </c>
      <c r="B98" s="394">
        <f t="shared" si="10"/>
        <v>50.664705771064</v>
      </c>
      <c r="C98" s="463" t="s">
        <v>1951</v>
      </c>
      <c r="D98" s="343" t="s">
        <v>312</v>
      </c>
      <c r="E98" s="463" t="s">
        <v>1952</v>
      </c>
      <c r="F98" s="343" t="s">
        <v>312</v>
      </c>
      <c r="G98" s="332" t="s">
        <v>1211</v>
      </c>
      <c r="H98" s="334">
        <v>269400</v>
      </c>
      <c r="I98" s="332" t="s">
        <v>831</v>
      </c>
      <c r="J98" s="334">
        <v>66400</v>
      </c>
      <c r="K98" s="332" t="s">
        <v>1005</v>
      </c>
      <c r="L98" s="332" t="s">
        <v>422</v>
      </c>
      <c r="M98" s="333">
        <v>12400</v>
      </c>
      <c r="N98" s="333">
        <v>2800</v>
      </c>
      <c r="O98" s="333">
        <v>4900</v>
      </c>
      <c r="AX98" s="465"/>
    </row>
    <row r="99" spans="1:50" ht="14.25" customHeight="1" x14ac:dyDescent="0.25">
      <c r="A99" s="1000" t="s">
        <v>993</v>
      </c>
      <c r="B99" s="1000"/>
      <c r="C99" s="1000"/>
      <c r="D99" s="1000"/>
      <c r="E99" s="1000"/>
      <c r="F99" s="1000"/>
      <c r="G99" s="1000"/>
      <c r="H99" s="1000"/>
      <c r="I99" s="1000"/>
      <c r="J99" s="1000"/>
      <c r="K99" s="1000"/>
      <c r="L99" s="1000"/>
      <c r="M99" s="1000"/>
      <c r="N99" s="1000"/>
      <c r="O99" s="1000"/>
      <c r="AX99" s="465"/>
    </row>
    <row r="100" spans="1:50" ht="15" customHeight="1" x14ac:dyDescent="0.25">
      <c r="A100" s="432">
        <f t="shared" ref="A100:B108" si="11">A34*2</f>
        <v>18.885603247520002</v>
      </c>
      <c r="B100" s="394">
        <f t="shared" si="11"/>
        <v>9.0501431867120008</v>
      </c>
      <c r="C100" s="463" t="s">
        <v>1953</v>
      </c>
      <c r="D100" s="343" t="s">
        <v>312</v>
      </c>
      <c r="E100" s="463" t="s">
        <v>1954</v>
      </c>
      <c r="F100" s="343" t="s">
        <v>312</v>
      </c>
      <c r="G100" s="332" t="s">
        <v>571</v>
      </c>
      <c r="H100" s="333">
        <v>51800</v>
      </c>
      <c r="I100" s="332" t="s">
        <v>417</v>
      </c>
      <c r="J100" s="333">
        <v>51800</v>
      </c>
      <c r="K100" s="332" t="s">
        <v>1005</v>
      </c>
      <c r="L100" s="332" t="s">
        <v>422</v>
      </c>
      <c r="M100" s="333">
        <v>12400</v>
      </c>
      <c r="N100" s="333">
        <v>2800</v>
      </c>
      <c r="O100" s="333">
        <v>4900</v>
      </c>
      <c r="AX100" s="465"/>
    </row>
    <row r="101" spans="1:50" ht="15" customHeight="1" x14ac:dyDescent="0.25">
      <c r="A101" s="432">
        <f t="shared" si="11"/>
        <v>23.469619243104002</v>
      </c>
      <c r="B101" s="394">
        <f t="shared" si="11"/>
        <v>11.057714532428001</v>
      </c>
      <c r="C101" s="463" t="s">
        <v>1955</v>
      </c>
      <c r="D101" s="343" t="s">
        <v>312</v>
      </c>
      <c r="E101" s="463" t="s">
        <v>1956</v>
      </c>
      <c r="F101" s="343" t="s">
        <v>312</v>
      </c>
      <c r="G101" s="332" t="s">
        <v>416</v>
      </c>
      <c r="H101" s="334">
        <v>62000</v>
      </c>
      <c r="I101" s="332" t="s">
        <v>417</v>
      </c>
      <c r="J101" s="333">
        <v>51800</v>
      </c>
      <c r="K101" s="332" t="s">
        <v>1005</v>
      </c>
      <c r="L101" s="332" t="s">
        <v>422</v>
      </c>
      <c r="M101" s="333">
        <v>12400</v>
      </c>
      <c r="N101" s="333">
        <v>2800</v>
      </c>
      <c r="O101" s="333">
        <v>4900</v>
      </c>
      <c r="AX101" s="465"/>
    </row>
    <row r="102" spans="1:50" ht="15" customHeight="1" x14ac:dyDescent="0.25">
      <c r="A102" s="432">
        <f t="shared" si="11"/>
        <v>27.558515670795995</v>
      </c>
      <c r="B102" s="394">
        <f t="shared" si="11"/>
        <v>12.278861568131999</v>
      </c>
      <c r="C102" s="463" t="s">
        <v>1957</v>
      </c>
      <c r="D102" s="343" t="s">
        <v>312</v>
      </c>
      <c r="E102" s="463" t="s">
        <v>1958</v>
      </c>
      <c r="F102" s="343" t="s">
        <v>312</v>
      </c>
      <c r="G102" s="332" t="s">
        <v>416</v>
      </c>
      <c r="H102" s="334">
        <v>62000</v>
      </c>
      <c r="I102" s="332" t="s">
        <v>417</v>
      </c>
      <c r="J102" s="333">
        <v>51800</v>
      </c>
      <c r="K102" s="332" t="s">
        <v>1005</v>
      </c>
      <c r="L102" s="332" t="s">
        <v>422</v>
      </c>
      <c r="M102" s="333">
        <v>12400</v>
      </c>
      <c r="N102" s="333">
        <v>2800</v>
      </c>
      <c r="O102" s="333">
        <v>4900</v>
      </c>
      <c r="AX102" s="465"/>
    </row>
    <row r="103" spans="1:50" ht="15" customHeight="1" x14ac:dyDescent="0.25">
      <c r="A103" s="432">
        <f t="shared" si="11"/>
        <v>33.597122662351993</v>
      </c>
      <c r="B103" s="394">
        <f t="shared" si="11"/>
        <v>16.714540483008001</v>
      </c>
      <c r="C103" s="463" t="s">
        <v>1959</v>
      </c>
      <c r="D103" s="343" t="s">
        <v>312</v>
      </c>
      <c r="E103" s="463" t="s">
        <v>1960</v>
      </c>
      <c r="F103" s="343" t="s">
        <v>312</v>
      </c>
      <c r="G103" s="332" t="s">
        <v>416</v>
      </c>
      <c r="H103" s="334">
        <v>62000</v>
      </c>
      <c r="I103" s="332" t="s">
        <v>417</v>
      </c>
      <c r="J103" s="333">
        <v>51800</v>
      </c>
      <c r="K103" s="332" t="s">
        <v>1005</v>
      </c>
      <c r="L103" s="332" t="s">
        <v>422</v>
      </c>
      <c r="M103" s="333">
        <v>12400</v>
      </c>
      <c r="N103" s="333">
        <v>2800</v>
      </c>
      <c r="O103" s="333">
        <v>4900</v>
      </c>
      <c r="AX103" s="465"/>
    </row>
    <row r="104" spans="1:50" ht="15" customHeight="1" x14ac:dyDescent="0.25">
      <c r="A104" s="432">
        <f t="shared" si="11"/>
        <v>39.73920656792</v>
      </c>
      <c r="B104" s="394">
        <f t="shared" si="11"/>
        <v>18.379310457979997</v>
      </c>
      <c r="C104" s="463" t="s">
        <v>1961</v>
      </c>
      <c r="D104" s="343" t="s">
        <v>312</v>
      </c>
      <c r="E104" s="463" t="s">
        <v>1962</v>
      </c>
      <c r="F104" s="343" t="s">
        <v>312</v>
      </c>
      <c r="G104" s="332" t="s">
        <v>416</v>
      </c>
      <c r="H104" s="334">
        <v>62000</v>
      </c>
      <c r="I104" s="332" t="s">
        <v>417</v>
      </c>
      <c r="J104" s="333">
        <v>51800</v>
      </c>
      <c r="K104" s="332" t="s">
        <v>1005</v>
      </c>
      <c r="L104" s="332" t="s">
        <v>422</v>
      </c>
      <c r="M104" s="333">
        <v>12400</v>
      </c>
      <c r="N104" s="333">
        <v>2800</v>
      </c>
      <c r="O104" s="333">
        <v>4900</v>
      </c>
      <c r="AX104" s="465"/>
    </row>
    <row r="105" spans="1:50" ht="15" customHeight="1" x14ac:dyDescent="0.25">
      <c r="A105" s="432">
        <f t="shared" si="11"/>
        <v>50.67258709615998</v>
      </c>
      <c r="B105" s="394">
        <f t="shared" si="11"/>
        <v>22.336191987379998</v>
      </c>
      <c r="C105" s="463" t="s">
        <v>1963</v>
      </c>
      <c r="D105" s="343" t="s">
        <v>312</v>
      </c>
      <c r="E105" s="463" t="s">
        <v>1964</v>
      </c>
      <c r="F105" s="343" t="s">
        <v>312</v>
      </c>
      <c r="G105" s="332" t="s">
        <v>819</v>
      </c>
      <c r="H105" s="334">
        <v>66400</v>
      </c>
      <c r="I105" s="332" t="s">
        <v>820</v>
      </c>
      <c r="J105" s="334">
        <v>62000</v>
      </c>
      <c r="K105" s="332" t="s">
        <v>1005</v>
      </c>
      <c r="L105" s="332" t="s">
        <v>422</v>
      </c>
      <c r="M105" s="333">
        <v>12400</v>
      </c>
      <c r="N105" s="333">
        <v>2800</v>
      </c>
      <c r="O105" s="333">
        <v>4900</v>
      </c>
      <c r="AX105" s="465"/>
    </row>
    <row r="106" spans="1:50" ht="15" customHeight="1" x14ac:dyDescent="0.25">
      <c r="A106" s="432">
        <f t="shared" si="11"/>
        <v>67.166835556663983</v>
      </c>
      <c r="B106" s="394">
        <f t="shared" si="11"/>
        <v>29.632632094164002</v>
      </c>
      <c r="C106" s="463" t="s">
        <v>1965</v>
      </c>
      <c r="D106" s="343" t="s">
        <v>312</v>
      </c>
      <c r="E106" s="463" t="s">
        <v>1966</v>
      </c>
      <c r="F106" s="343" t="s">
        <v>312</v>
      </c>
      <c r="G106" s="332" t="s">
        <v>830</v>
      </c>
      <c r="H106" s="334">
        <v>117100</v>
      </c>
      <c r="I106" s="332" t="s">
        <v>831</v>
      </c>
      <c r="J106" s="334">
        <v>66400</v>
      </c>
      <c r="K106" s="332" t="s">
        <v>1005</v>
      </c>
      <c r="L106" s="332" t="s">
        <v>422</v>
      </c>
      <c r="M106" s="333">
        <v>12400</v>
      </c>
      <c r="N106" s="333">
        <v>2800</v>
      </c>
      <c r="O106" s="333">
        <v>4900</v>
      </c>
      <c r="AX106" s="465"/>
    </row>
    <row r="107" spans="1:50" x14ac:dyDescent="0.25">
      <c r="A107" s="432">
        <f t="shared" si="11"/>
        <v>83.248771347580004</v>
      </c>
      <c r="B107" s="394">
        <f t="shared" si="11"/>
        <v>37.187299843267994</v>
      </c>
      <c r="C107" s="463" t="s">
        <v>1967</v>
      </c>
      <c r="D107" s="343" t="s">
        <v>312</v>
      </c>
      <c r="E107" s="463" t="s">
        <v>1968</v>
      </c>
      <c r="F107" s="343" t="s">
        <v>312</v>
      </c>
      <c r="G107" s="332" t="s">
        <v>830</v>
      </c>
      <c r="H107" s="334">
        <v>117100</v>
      </c>
      <c r="I107" s="332" t="s">
        <v>831</v>
      </c>
      <c r="J107" s="334">
        <v>66400</v>
      </c>
      <c r="K107" s="332" t="s">
        <v>1005</v>
      </c>
      <c r="L107" s="332" t="s">
        <v>422</v>
      </c>
      <c r="M107" s="333">
        <v>12400</v>
      </c>
      <c r="N107" s="333">
        <v>2800</v>
      </c>
      <c r="O107" s="333">
        <v>4900</v>
      </c>
      <c r="AX107" s="465"/>
    </row>
    <row r="108" spans="1:50" x14ac:dyDescent="0.25">
      <c r="A108" s="432">
        <f t="shared" si="11"/>
        <v>100.40673021174398</v>
      </c>
      <c r="B108" s="394">
        <f t="shared" si="11"/>
        <v>43.807690778716001</v>
      </c>
      <c r="C108" s="463" t="s">
        <v>1969</v>
      </c>
      <c r="D108" s="343" t="s">
        <v>312</v>
      </c>
      <c r="E108" s="463" t="s">
        <v>1970</v>
      </c>
      <c r="F108" s="343" t="s">
        <v>312</v>
      </c>
      <c r="G108" s="332" t="s">
        <v>830</v>
      </c>
      <c r="H108" s="334">
        <v>117100</v>
      </c>
      <c r="I108" s="332" t="s">
        <v>831</v>
      </c>
      <c r="J108" s="334">
        <v>66400</v>
      </c>
      <c r="K108" s="332" t="s">
        <v>1005</v>
      </c>
      <c r="L108" s="332" t="s">
        <v>422</v>
      </c>
      <c r="M108" s="333">
        <v>12400</v>
      </c>
      <c r="N108" s="333">
        <v>2800</v>
      </c>
      <c r="O108" s="333">
        <v>4900</v>
      </c>
      <c r="AX108" s="465"/>
    </row>
    <row r="109" spans="1:50" x14ac:dyDescent="0.25">
      <c r="A109" s="440"/>
      <c r="B109" s="610"/>
      <c r="C109" s="471"/>
      <c r="D109" s="349"/>
      <c r="E109" s="471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</row>
    <row r="110" spans="1:50" ht="14.25" customHeight="1" x14ac:dyDescent="0.25">
      <c r="A110" s="188" t="s">
        <v>745</v>
      </c>
      <c r="B110" s="567"/>
      <c r="C110" s="568"/>
      <c r="D110" s="569"/>
      <c r="E110" s="568"/>
      <c r="F110" s="569"/>
      <c r="G110" s="570"/>
      <c r="H110" s="570"/>
      <c r="I110" s="570"/>
      <c r="J110" s="570"/>
      <c r="K110" s="570"/>
      <c r="L110" s="570"/>
      <c r="M110" s="570"/>
      <c r="N110" s="570"/>
      <c r="O110" s="569"/>
      <c r="P110" s="569"/>
      <c r="Q110" s="569"/>
      <c r="R110" s="569"/>
      <c r="S110" s="569"/>
      <c r="T110" s="569"/>
      <c r="U110" s="571"/>
      <c r="V110" s="568"/>
      <c r="W110" s="568"/>
      <c r="X110" s="568"/>
    </row>
    <row r="111" spans="1:50" ht="14.25" customHeight="1" x14ac:dyDescent="0.25">
      <c r="A111" s="959" t="s">
        <v>426</v>
      </c>
      <c r="B111" s="959"/>
      <c r="C111" s="959"/>
      <c r="D111" s="959"/>
      <c r="E111" s="959"/>
      <c r="F111" s="959"/>
      <c r="G111" s="959"/>
      <c r="H111" s="959"/>
      <c r="I111" s="959"/>
      <c r="J111" s="959"/>
      <c r="K111" s="959"/>
      <c r="L111" s="959"/>
      <c r="M111" s="959"/>
      <c r="N111" s="959"/>
      <c r="O111" s="959"/>
      <c r="P111" s="959"/>
      <c r="Q111" s="959"/>
      <c r="R111" s="959"/>
      <c r="S111" s="959"/>
      <c r="T111" s="959"/>
      <c r="U111" s="959"/>
      <c r="V111" s="959"/>
      <c r="W111" s="959"/>
      <c r="X111" s="959"/>
    </row>
    <row r="112" spans="1:50" ht="14.25" customHeight="1" x14ac:dyDescent="0.25">
      <c r="A112" s="593"/>
      <c r="B112" s="474"/>
      <c r="C112" s="474"/>
      <c r="D112" s="474"/>
      <c r="E112" s="474"/>
      <c r="F112" s="474"/>
      <c r="G112" s="474"/>
      <c r="H112" s="474"/>
      <c r="I112" s="474"/>
      <c r="J112" s="474"/>
      <c r="K112" s="474"/>
      <c r="L112" s="474"/>
      <c r="M112" s="474"/>
      <c r="N112" s="474"/>
      <c r="O112" s="474"/>
      <c r="P112" s="474"/>
      <c r="Q112" s="474"/>
      <c r="R112" s="474"/>
      <c r="S112" s="474"/>
      <c r="T112" s="474"/>
      <c r="U112" s="474"/>
      <c r="V112" s="474"/>
      <c r="W112" s="474"/>
      <c r="X112" s="474"/>
    </row>
    <row r="113" spans="1:24" ht="49.9" customHeight="1" x14ac:dyDescent="0.25">
      <c r="A113" s="611" t="s">
        <v>427</v>
      </c>
      <c r="B113" s="611"/>
      <c r="C113" s="611"/>
      <c r="D113" s="611"/>
      <c r="E113" s="611"/>
      <c r="F113" s="611"/>
      <c r="G113" s="611"/>
      <c r="H113" s="611"/>
      <c r="I113" s="611"/>
      <c r="J113" s="611"/>
      <c r="K113" s="611"/>
      <c r="L113" s="611"/>
      <c r="M113" s="611"/>
      <c r="N113" s="611"/>
      <c r="O113" s="611"/>
      <c r="P113" s="611"/>
      <c r="Q113" s="611"/>
      <c r="R113" s="611"/>
      <c r="S113" s="611"/>
      <c r="T113" s="22"/>
      <c r="U113" s="22"/>
      <c r="V113" s="22"/>
      <c r="W113" s="22"/>
      <c r="X113" s="22"/>
    </row>
    <row r="114" spans="1:24" ht="33.6" customHeight="1" x14ac:dyDescent="0.25">
      <c r="A114" s="1012" t="s">
        <v>1793</v>
      </c>
      <c r="B114" s="1012"/>
      <c r="C114" s="1012"/>
      <c r="D114" s="1012"/>
      <c r="E114" s="1012"/>
      <c r="F114" s="1012"/>
      <c r="G114" s="1012"/>
      <c r="H114" s="1012"/>
      <c r="I114" s="1012"/>
      <c r="J114" s="1012"/>
      <c r="K114" s="1012"/>
      <c r="L114" s="1012"/>
      <c r="M114" s="1012"/>
      <c r="N114" s="1012"/>
      <c r="O114" s="1012"/>
      <c r="P114" s="1012"/>
      <c r="Q114" s="612"/>
      <c r="R114" s="612"/>
      <c r="S114" s="612"/>
      <c r="T114" s="22"/>
      <c r="U114" s="22"/>
      <c r="V114" s="22"/>
      <c r="W114" s="22"/>
      <c r="X114" s="22"/>
    </row>
    <row r="115" spans="1:24" ht="14.25" customHeight="1" x14ac:dyDescent="0.25">
      <c r="A115" s="1012" t="s">
        <v>1676</v>
      </c>
      <c r="B115" s="1012"/>
      <c r="C115" s="1012"/>
      <c r="D115" s="1012"/>
      <c r="E115" s="1012"/>
      <c r="F115" s="1012"/>
      <c r="G115" s="1012"/>
      <c r="H115" s="1012"/>
      <c r="I115" s="1012"/>
      <c r="J115" s="1012"/>
      <c r="K115" s="1012"/>
      <c r="L115" s="1012"/>
      <c r="M115" s="1012"/>
      <c r="N115" s="1012"/>
      <c r="O115" s="1012"/>
      <c r="P115" s="1012"/>
      <c r="Q115" s="612"/>
      <c r="R115" s="612"/>
      <c r="S115" s="612"/>
      <c r="T115" s="22"/>
      <c r="U115" s="22"/>
      <c r="V115" s="22"/>
      <c r="W115" s="22"/>
      <c r="X115" s="22"/>
    </row>
    <row r="116" spans="1:24" ht="14.25" customHeight="1" x14ac:dyDescent="0.25">
      <c r="A116" s="1012" t="s">
        <v>1056</v>
      </c>
      <c r="B116" s="1012"/>
      <c r="C116" s="1012"/>
      <c r="D116" s="1012"/>
      <c r="E116" s="1012"/>
      <c r="F116" s="1012"/>
      <c r="G116" s="1012"/>
      <c r="H116" s="1012"/>
      <c r="I116" s="1012"/>
      <c r="J116" s="1012"/>
      <c r="K116" s="1012"/>
      <c r="L116" s="1012"/>
      <c r="M116" s="1012"/>
      <c r="N116" s="1012"/>
      <c r="O116" s="1012"/>
      <c r="P116" s="1012"/>
      <c r="Q116" s="612"/>
      <c r="R116" s="612"/>
      <c r="S116" s="612"/>
      <c r="T116" s="22"/>
      <c r="U116" s="22"/>
      <c r="V116" s="22"/>
      <c r="W116" s="22"/>
      <c r="X116" s="22"/>
    </row>
    <row r="117" spans="1:24" ht="14.25" customHeight="1" x14ac:dyDescent="0.25">
      <c r="A117" s="1012" t="s">
        <v>1244</v>
      </c>
      <c r="B117" s="1012"/>
      <c r="C117" s="1012"/>
      <c r="D117" s="1012"/>
      <c r="E117" s="1012"/>
      <c r="F117" s="1012"/>
      <c r="G117" s="1012"/>
      <c r="H117" s="1012"/>
      <c r="I117" s="1012"/>
      <c r="J117" s="1012"/>
      <c r="K117" s="1012"/>
      <c r="L117" s="1012"/>
      <c r="M117" s="1012"/>
      <c r="N117" s="1012"/>
      <c r="O117" s="1012"/>
      <c r="P117" s="1012"/>
      <c r="Q117" s="612"/>
      <c r="R117" s="612"/>
      <c r="S117" s="612"/>
      <c r="T117" s="22"/>
      <c r="U117" s="22"/>
      <c r="V117" s="22"/>
      <c r="W117" s="22"/>
      <c r="X117" s="22"/>
    </row>
    <row r="118" spans="1:24" ht="14.25" customHeight="1" x14ac:dyDescent="0.25">
      <c r="A118" s="1012" t="s">
        <v>432</v>
      </c>
      <c r="B118" s="1012"/>
      <c r="C118" s="1012"/>
      <c r="D118" s="1012"/>
      <c r="E118" s="1012"/>
      <c r="F118" s="1012"/>
      <c r="G118" s="1012"/>
      <c r="H118" s="1012"/>
      <c r="I118" s="1012"/>
      <c r="J118" s="1012"/>
      <c r="K118" s="1012"/>
      <c r="L118" s="1012"/>
      <c r="M118" s="1012"/>
      <c r="N118" s="1012"/>
      <c r="O118" s="1012"/>
      <c r="P118" s="1012"/>
      <c r="Q118" s="612"/>
      <c r="R118" s="612"/>
      <c r="S118" s="612"/>
      <c r="T118" s="22"/>
      <c r="U118" s="22"/>
      <c r="V118" s="22"/>
      <c r="W118" s="22"/>
      <c r="X118" s="22"/>
    </row>
    <row r="119" spans="1:24" ht="29.25" customHeight="1" x14ac:dyDescent="0.25">
      <c r="A119" s="1012" t="s">
        <v>1058</v>
      </c>
      <c r="B119" s="1012"/>
      <c r="C119" s="1012"/>
      <c r="D119" s="1012"/>
      <c r="E119" s="1012"/>
      <c r="F119" s="1012"/>
      <c r="G119" s="1012"/>
      <c r="H119" s="1012"/>
      <c r="I119" s="1012"/>
      <c r="J119" s="1012"/>
      <c r="K119" s="1012"/>
      <c r="L119" s="1012"/>
      <c r="M119" s="1012"/>
      <c r="N119" s="1012"/>
      <c r="O119" s="1012"/>
      <c r="P119" s="1012"/>
      <c r="Q119" s="612"/>
      <c r="R119" s="612"/>
      <c r="S119" s="612"/>
      <c r="T119" s="22"/>
      <c r="U119" s="22"/>
      <c r="V119" s="22"/>
      <c r="W119" s="22"/>
      <c r="X119" s="22"/>
    </row>
    <row r="120" spans="1:24" ht="14.25" customHeight="1" x14ac:dyDescent="0.25">
      <c r="A120" s="1012" t="s">
        <v>1059</v>
      </c>
      <c r="B120" s="1012"/>
      <c r="C120" s="1012"/>
      <c r="D120" s="1012"/>
      <c r="E120" s="1012"/>
      <c r="F120" s="1012"/>
      <c r="G120" s="1012"/>
      <c r="H120" s="1012"/>
      <c r="I120" s="1012"/>
      <c r="J120" s="1012"/>
      <c r="K120" s="1012"/>
      <c r="L120" s="1012"/>
      <c r="M120" s="1012"/>
      <c r="N120" s="1012"/>
      <c r="O120" s="1012"/>
      <c r="P120" s="1012"/>
      <c r="Q120" s="612"/>
      <c r="R120" s="612"/>
      <c r="S120" s="612"/>
      <c r="T120" s="22"/>
      <c r="U120" s="22"/>
      <c r="V120" s="22"/>
      <c r="W120" s="22"/>
      <c r="X120" s="22"/>
    </row>
    <row r="121" spans="1:24" ht="15" customHeight="1" x14ac:dyDescent="0.25">
      <c r="A121" s="1012" t="s">
        <v>1414</v>
      </c>
      <c r="B121" s="1012"/>
      <c r="C121" s="1012"/>
      <c r="D121" s="1012"/>
      <c r="E121" s="1012"/>
      <c r="F121" s="1012"/>
      <c r="G121" s="1012"/>
      <c r="H121" s="1012"/>
      <c r="I121" s="1012"/>
      <c r="J121" s="1012"/>
      <c r="K121" s="1012"/>
      <c r="L121" s="1012"/>
      <c r="M121" s="1012"/>
      <c r="N121" s="1012"/>
      <c r="O121" s="1012"/>
      <c r="P121" s="1012"/>
      <c r="Q121" s="612"/>
      <c r="R121" s="612"/>
      <c r="S121" s="612"/>
      <c r="T121" s="22"/>
      <c r="U121" s="22"/>
      <c r="V121" s="22"/>
      <c r="W121" s="22"/>
      <c r="X121" s="22"/>
    </row>
    <row r="122" spans="1:24" ht="15" customHeight="1" x14ac:dyDescent="0.25">
      <c r="A122" s="962" t="s">
        <v>754</v>
      </c>
      <c r="B122" s="962"/>
      <c r="C122" s="962"/>
      <c r="D122" s="962"/>
      <c r="E122" s="962"/>
      <c r="F122" s="962"/>
      <c r="G122" s="962"/>
      <c r="H122" s="962"/>
      <c r="I122" s="962"/>
      <c r="J122" s="962"/>
      <c r="K122" s="962"/>
      <c r="L122" s="962"/>
      <c r="M122" s="962"/>
      <c r="N122" s="962"/>
      <c r="O122" s="962"/>
      <c r="P122" s="962"/>
      <c r="Q122" s="962"/>
      <c r="R122" s="612"/>
      <c r="S122" s="612"/>
      <c r="T122" s="22"/>
      <c r="U122" s="22"/>
      <c r="V122" s="22"/>
      <c r="W122" s="22"/>
      <c r="X122" s="22"/>
    </row>
    <row r="123" spans="1:24" ht="14.25" customHeight="1" x14ac:dyDescent="0.25">
      <c r="A123" s="1008" t="s">
        <v>1061</v>
      </c>
      <c r="B123" s="1008"/>
      <c r="C123" s="1008"/>
      <c r="D123" s="1008"/>
      <c r="E123" s="1008"/>
      <c r="F123" s="1008"/>
      <c r="G123" s="1008"/>
      <c r="H123" s="1008"/>
      <c r="I123" s="1008"/>
      <c r="J123" s="1008"/>
      <c r="K123" s="1008"/>
      <c r="L123" s="1008"/>
      <c r="M123" s="1008"/>
      <c r="N123" s="1008"/>
      <c r="O123" s="1008"/>
      <c r="P123" s="1008"/>
      <c r="Q123" s="586"/>
      <c r="R123" s="586"/>
      <c r="S123" s="586"/>
      <c r="T123" s="22"/>
      <c r="U123" s="22"/>
      <c r="V123" s="22"/>
      <c r="W123" s="22"/>
      <c r="X123" s="22"/>
    </row>
    <row r="124" spans="1:24" s="452" customFormat="1" x14ac:dyDescent="0.25">
      <c r="A124" s="451" t="s">
        <v>755</v>
      </c>
      <c r="B124" s="445"/>
      <c r="C124" s="445"/>
      <c r="D124" s="446"/>
      <c r="E124" s="447"/>
      <c r="F124" s="445"/>
      <c r="G124" s="445"/>
      <c r="H124" s="445"/>
      <c r="I124" s="446"/>
      <c r="J124" s="446"/>
      <c r="K124" s="446"/>
      <c r="L124" s="446"/>
      <c r="M124" s="445"/>
      <c r="N124" s="446"/>
      <c r="O124" s="448"/>
      <c r="P124" s="448"/>
      <c r="Q124" s="448"/>
      <c r="R124" s="448"/>
      <c r="S124" s="448"/>
      <c r="T124" s="448"/>
      <c r="U124" s="448"/>
      <c r="V124" s="475"/>
      <c r="W124" s="475"/>
      <c r="X124" s="475"/>
    </row>
    <row r="125" spans="1:24" s="452" customFormat="1" x14ac:dyDescent="0.25">
      <c r="A125" s="447" t="s">
        <v>1248</v>
      </c>
      <c r="B125" s="445"/>
      <c r="C125" s="445"/>
      <c r="D125" s="446"/>
      <c r="E125" s="447"/>
      <c r="F125" s="445"/>
      <c r="G125" s="445"/>
      <c r="H125" s="445"/>
      <c r="I125" s="446"/>
      <c r="J125" s="446"/>
      <c r="K125" s="446"/>
      <c r="L125" s="446"/>
      <c r="M125" s="445"/>
      <c r="N125" s="446"/>
      <c r="O125" s="448"/>
      <c r="P125" s="448"/>
      <c r="Q125" s="448"/>
      <c r="R125" s="448"/>
      <c r="S125" s="448"/>
      <c r="T125" s="448"/>
      <c r="U125" s="448"/>
      <c r="V125" s="475"/>
      <c r="W125" s="475"/>
      <c r="X125" s="475"/>
    </row>
    <row r="126" spans="1:24" s="452" customFormat="1" ht="14.25" customHeight="1" x14ac:dyDescent="0.25">
      <c r="A126" s="447" t="s">
        <v>1677</v>
      </c>
      <c r="B126" s="445"/>
      <c r="C126" s="445"/>
      <c r="D126" s="446"/>
      <c r="E126" s="447"/>
      <c r="F126" s="445"/>
      <c r="G126" s="445"/>
      <c r="H126" s="445"/>
      <c r="I126" s="446"/>
      <c r="J126" s="446"/>
      <c r="K126" s="446"/>
      <c r="L126" s="446"/>
      <c r="M126" s="445"/>
      <c r="N126" s="446"/>
      <c r="O126" s="448"/>
      <c r="P126" s="448"/>
      <c r="Q126" s="448"/>
      <c r="R126" s="448"/>
      <c r="S126" s="448"/>
      <c r="T126" s="448"/>
      <c r="U126" s="448"/>
      <c r="V126" s="475"/>
      <c r="W126" s="475"/>
      <c r="X126" s="475"/>
    </row>
    <row r="127" spans="1:24" s="452" customFormat="1" ht="14.25" customHeight="1" x14ac:dyDescent="0.25">
      <c r="A127" s="447" t="s">
        <v>1416</v>
      </c>
      <c r="B127" s="445"/>
      <c r="C127" s="445"/>
      <c r="D127" s="446"/>
      <c r="E127" s="447"/>
      <c r="F127" s="445"/>
      <c r="G127" s="445"/>
      <c r="H127" s="445"/>
      <c r="I127" s="446"/>
      <c r="J127" s="446"/>
      <c r="K127" s="446"/>
      <c r="L127" s="446"/>
      <c r="M127" s="445"/>
      <c r="N127" s="446"/>
      <c r="O127" s="448"/>
      <c r="P127" s="448"/>
      <c r="Q127" s="448"/>
      <c r="R127" s="448"/>
      <c r="S127" s="448"/>
      <c r="T127" s="448"/>
      <c r="U127" s="448"/>
      <c r="V127" s="475"/>
      <c r="W127" s="475"/>
      <c r="X127" s="475"/>
    </row>
    <row r="128" spans="1:24" s="452" customFormat="1" ht="14.25" customHeight="1" x14ac:dyDescent="0.25">
      <c r="A128" s="447" t="s">
        <v>445</v>
      </c>
      <c r="B128" s="447"/>
      <c r="C128" s="447"/>
      <c r="D128" s="447"/>
      <c r="E128" s="447"/>
      <c r="F128" s="447"/>
      <c r="G128" s="447"/>
      <c r="H128" s="447"/>
      <c r="I128" s="447"/>
      <c r="J128" s="447"/>
      <c r="K128" s="447"/>
      <c r="L128" s="447"/>
      <c r="M128" s="447"/>
      <c r="N128" s="447"/>
      <c r="O128" s="448"/>
      <c r="P128" s="448"/>
      <c r="Q128" s="448"/>
      <c r="R128" s="448"/>
      <c r="S128" s="448"/>
      <c r="T128" s="448"/>
      <c r="U128" s="448"/>
      <c r="V128" s="475"/>
      <c r="W128" s="475"/>
      <c r="X128" s="475"/>
    </row>
    <row r="129" spans="1:24" s="452" customFormat="1" ht="14.25" customHeight="1" x14ac:dyDescent="0.25">
      <c r="A129" s="447" t="s">
        <v>446</v>
      </c>
      <c r="B129" s="447"/>
      <c r="C129" s="447"/>
      <c r="D129" s="447"/>
      <c r="E129" s="447"/>
      <c r="F129" s="447"/>
      <c r="G129" s="447"/>
      <c r="H129" s="447"/>
      <c r="I129" s="447"/>
      <c r="J129" s="447"/>
      <c r="K129" s="447"/>
      <c r="L129" s="447"/>
      <c r="M129" s="447"/>
      <c r="N129" s="447"/>
      <c r="O129" s="448"/>
      <c r="P129" s="448"/>
      <c r="Q129" s="448"/>
      <c r="R129" s="448"/>
      <c r="S129" s="448"/>
      <c r="T129" s="448"/>
      <c r="U129" s="448"/>
      <c r="V129" s="475"/>
      <c r="W129" s="475"/>
      <c r="X129" s="475"/>
    </row>
    <row r="130" spans="1:24" x14ac:dyDescent="0.25">
      <c r="A130" s="451" t="s">
        <v>760</v>
      </c>
      <c r="B130" s="447"/>
      <c r="C130" s="475"/>
      <c r="D130" s="475"/>
      <c r="E130" s="475"/>
      <c r="F130" s="475"/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22"/>
      <c r="U130" s="22"/>
      <c r="V130" s="22"/>
      <c r="W130" s="22"/>
      <c r="X130" s="22"/>
    </row>
    <row r="131" spans="1:24" x14ac:dyDescent="0.25">
      <c r="A131" s="188" t="s">
        <v>1419</v>
      </c>
      <c r="B131" s="447"/>
      <c r="C131" s="475"/>
      <c r="D131" s="475"/>
      <c r="E131" s="475"/>
      <c r="F131" s="475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22"/>
      <c r="U131" s="22"/>
      <c r="V131" s="22"/>
      <c r="W131" s="22"/>
      <c r="X131" s="22"/>
    </row>
    <row r="132" spans="1:24" x14ac:dyDescent="0.25">
      <c r="A132" s="188" t="s">
        <v>762</v>
      </c>
      <c r="B132" s="447"/>
      <c r="C132" s="475"/>
      <c r="D132" s="475"/>
      <c r="E132" s="475"/>
      <c r="F132" s="475"/>
      <c r="G132" s="475"/>
      <c r="H132" s="475"/>
      <c r="I132" s="475"/>
      <c r="J132" s="475"/>
      <c r="K132" s="475"/>
      <c r="L132" s="475"/>
      <c r="M132" s="475"/>
      <c r="N132" s="475"/>
      <c r="O132" s="475"/>
      <c r="P132" s="475"/>
      <c r="Q132" s="475"/>
      <c r="R132" s="475"/>
      <c r="S132" s="475"/>
      <c r="T132" s="22"/>
      <c r="U132" s="22"/>
      <c r="V132" s="22"/>
      <c r="W132" s="22"/>
      <c r="X132" s="22"/>
    </row>
    <row r="133" spans="1:24" x14ac:dyDescent="0.25">
      <c r="A133" s="188" t="s">
        <v>968</v>
      </c>
      <c r="B133" s="447"/>
      <c r="C133" s="475"/>
      <c r="D133" s="475"/>
      <c r="E133" s="475"/>
      <c r="F133" s="475"/>
      <c r="G133" s="475"/>
      <c r="H133" s="475"/>
      <c r="I133" s="475"/>
      <c r="J133" s="475"/>
      <c r="K133" s="475"/>
      <c r="L133" s="475"/>
      <c r="M133" s="475"/>
      <c r="N133" s="475"/>
      <c r="O133" s="475"/>
      <c r="P133" s="475"/>
      <c r="Q133" s="475"/>
      <c r="R133" s="475"/>
      <c r="S133" s="475"/>
      <c r="T133" s="22"/>
      <c r="U133" s="22"/>
      <c r="V133" s="22"/>
      <c r="W133" s="22"/>
      <c r="X133" s="22"/>
    </row>
    <row r="134" spans="1:24" x14ac:dyDescent="0.25">
      <c r="A134" s="188" t="s">
        <v>765</v>
      </c>
      <c r="B134" s="447"/>
      <c r="C134" s="475"/>
      <c r="D134" s="475"/>
      <c r="E134" s="475"/>
      <c r="F134" s="475"/>
      <c r="G134" s="475"/>
      <c r="H134" s="475"/>
      <c r="I134" s="475"/>
      <c r="J134" s="475"/>
      <c r="K134" s="475"/>
      <c r="L134" s="475"/>
      <c r="M134" s="475"/>
      <c r="N134" s="475"/>
      <c r="O134" s="475"/>
      <c r="P134" s="475"/>
      <c r="Q134" s="475"/>
      <c r="R134" s="475"/>
      <c r="S134" s="475"/>
      <c r="T134" s="22"/>
      <c r="U134" s="22"/>
      <c r="V134" s="22"/>
      <c r="W134" s="22"/>
      <c r="X134" s="22"/>
    </row>
    <row r="135" spans="1:24" x14ac:dyDescent="0.25">
      <c r="A135" s="188" t="s">
        <v>766</v>
      </c>
      <c r="B135" s="447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22"/>
      <c r="U135" s="22"/>
      <c r="V135" s="22"/>
      <c r="W135" s="22"/>
      <c r="X135" s="22"/>
    </row>
    <row r="137" spans="1:24" s="458" customFormat="1" ht="14.25" x14ac:dyDescent="0.25"/>
    <row r="138" spans="1:24" x14ac:dyDescent="0.25">
      <c r="A138" s="458"/>
    </row>
  </sheetData>
  <mergeCells count="44">
    <mergeCell ref="A123:P123"/>
    <mergeCell ref="A3:H3"/>
    <mergeCell ref="A2:H2"/>
    <mergeCell ref="A1:H1"/>
    <mergeCell ref="A118:P118"/>
    <mergeCell ref="A119:P119"/>
    <mergeCell ref="A120:P120"/>
    <mergeCell ref="A121:P121"/>
    <mergeCell ref="A122:Q122"/>
    <mergeCell ref="A111:X111"/>
    <mergeCell ref="A114:P114"/>
    <mergeCell ref="A115:P115"/>
    <mergeCell ref="A116:P116"/>
    <mergeCell ref="A117:P117"/>
    <mergeCell ref="A66:O66"/>
    <mergeCell ref="A76:O76"/>
    <mergeCell ref="A77:O77"/>
    <mergeCell ref="A91:O91"/>
    <mergeCell ref="A99:O99"/>
    <mergeCell ref="A33:O33"/>
    <mergeCell ref="S33:AV33"/>
    <mergeCell ref="A43:O43"/>
    <mergeCell ref="A44:O44"/>
    <mergeCell ref="A58:O58"/>
    <mergeCell ref="A10:O10"/>
    <mergeCell ref="S10:AV10"/>
    <mergeCell ref="A11:O11"/>
    <mergeCell ref="S11:AV11"/>
    <mergeCell ref="A25:O25"/>
    <mergeCell ref="S25:AV25"/>
    <mergeCell ref="A4:B4"/>
    <mergeCell ref="D4:E4"/>
    <mergeCell ref="G4:H4"/>
    <mergeCell ref="A7:O7"/>
    <mergeCell ref="A8:A9"/>
    <mergeCell ref="B8:B9"/>
    <mergeCell ref="C8:C9"/>
    <mergeCell ref="D8:D9"/>
    <mergeCell ref="E8:E9"/>
    <mergeCell ref="F8:F9"/>
    <mergeCell ref="G8:O8"/>
    <mergeCell ref="G9:H9"/>
    <mergeCell ref="I9:J9"/>
    <mergeCell ref="K9:L9"/>
  </mergeCells>
  <hyperlinks>
    <hyperlink ref="G4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orientation="landscape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18"/>
  <sheetViews>
    <sheetView zoomScale="90" zoomScaleNormal="90" workbookViewId="0">
      <selection activeCell="A2" sqref="A2:I2"/>
    </sheetView>
  </sheetViews>
  <sheetFormatPr defaultColWidth="9.140625" defaultRowHeight="15" x14ac:dyDescent="0.25"/>
  <cols>
    <col min="1" max="1" width="17.28515625" style="437" customWidth="1"/>
    <col min="2" max="2" width="17.5703125" style="437" customWidth="1"/>
    <col min="3" max="3" width="29.42578125" style="437" customWidth="1"/>
    <col min="4" max="4" width="11.85546875" style="437" customWidth="1"/>
    <col min="5" max="5" width="29" style="437" customWidth="1"/>
    <col min="6" max="6" width="11.42578125" style="437" customWidth="1"/>
    <col min="7" max="10" width="10.7109375" style="437" customWidth="1"/>
    <col min="11" max="11" width="12.7109375" style="437" customWidth="1"/>
    <col min="12" max="12" width="9.140625" style="437"/>
    <col min="13" max="13" width="9.5703125" style="437" customWidth="1"/>
    <col min="14" max="14" width="11.5703125" style="406" hidden="1" customWidth="1"/>
    <col min="15" max="15" width="46.140625" style="406" hidden="1" customWidth="1"/>
    <col min="16" max="19" width="11.5703125" style="406" hidden="1" customWidth="1"/>
    <col min="20" max="20" width="29.5703125" style="406" hidden="1" customWidth="1"/>
    <col min="21" max="52" width="11.5703125" style="406" hidden="1" customWidth="1"/>
    <col min="53" max="1024" width="9.140625" style="406"/>
  </cols>
  <sheetData>
    <row r="1" spans="1:53" ht="23.25" customHeight="1" x14ac:dyDescent="0.25">
      <c r="A1" s="1123" t="s">
        <v>2921</v>
      </c>
      <c r="B1" s="1123"/>
      <c r="C1" s="1123"/>
      <c r="D1" s="1123"/>
      <c r="E1" s="1123"/>
      <c r="F1" s="1123"/>
      <c r="G1" s="1123"/>
      <c r="H1" s="1123"/>
      <c r="I1" s="1123"/>
    </row>
    <row r="2" spans="1:53" ht="192" customHeight="1" x14ac:dyDescent="0.25">
      <c r="A2" s="1109"/>
      <c r="B2" s="1109"/>
      <c r="C2" s="1109"/>
      <c r="D2" s="1109"/>
      <c r="E2" s="1109"/>
      <c r="F2" s="1109"/>
      <c r="G2" s="1109"/>
      <c r="H2" s="1109"/>
      <c r="I2" s="1109"/>
    </row>
    <row r="3" spans="1:53" ht="23.25" customHeight="1" x14ac:dyDescent="0.25">
      <c r="A3" s="1123" t="s">
        <v>2922</v>
      </c>
      <c r="B3" s="1123"/>
      <c r="C3" s="1123"/>
      <c r="D3" s="1123"/>
      <c r="E3" s="1123"/>
      <c r="F3" s="1123"/>
      <c r="G3" s="1123"/>
      <c r="H3" s="1123"/>
      <c r="I3" s="1123"/>
    </row>
    <row r="4" spans="1:53" ht="15.75" x14ac:dyDescent="0.25">
      <c r="A4" s="1011" t="s">
        <v>447</v>
      </c>
      <c r="B4" s="1011"/>
      <c r="C4" s="254">
        <v>-30</v>
      </c>
      <c r="D4" s="1011" t="s">
        <v>1369</v>
      </c>
      <c r="E4" s="1011"/>
      <c r="F4" s="254">
        <v>45</v>
      </c>
      <c r="G4" s="6" t="s">
        <v>42</v>
      </c>
      <c r="H4" s="6"/>
    </row>
    <row r="5" spans="1:53" x14ac:dyDescent="0.25">
      <c r="A5" s="430"/>
      <c r="B5" s="430"/>
      <c r="C5" s="430"/>
      <c r="D5" s="430"/>
      <c r="E5" s="430"/>
      <c r="F5" s="430"/>
    </row>
    <row r="6" spans="1:53" s="458" customFormat="1" ht="14.25" customHeight="1" x14ac:dyDescent="0.25">
      <c r="A6" s="1000" t="s">
        <v>25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477"/>
    </row>
    <row r="7" spans="1:53" s="458" customFormat="1" ht="14.25" customHeight="1" x14ac:dyDescent="0.25">
      <c r="A7" s="1021" t="s">
        <v>331</v>
      </c>
      <c r="B7" s="1021" t="s">
        <v>451</v>
      </c>
      <c r="C7" s="1022" t="s">
        <v>1370</v>
      </c>
      <c r="D7" s="1032" t="s">
        <v>309</v>
      </c>
      <c r="E7" s="1022" t="s">
        <v>1371</v>
      </c>
      <c r="F7" s="1010" t="s">
        <v>309</v>
      </c>
      <c r="G7" s="1000" t="s">
        <v>1372</v>
      </c>
      <c r="H7" s="1000"/>
      <c r="I7" s="1000"/>
      <c r="J7" s="1000"/>
      <c r="K7" s="1000"/>
      <c r="L7" s="1000"/>
      <c r="M7" s="1000"/>
    </row>
    <row r="8" spans="1:53" ht="31.5" customHeight="1" x14ac:dyDescent="0.25">
      <c r="A8" s="1021"/>
      <c r="B8" s="1021"/>
      <c r="C8" s="1022"/>
      <c r="D8" s="1032"/>
      <c r="E8" s="1022"/>
      <c r="F8" s="1010"/>
      <c r="G8" s="1023" t="s">
        <v>1373</v>
      </c>
      <c r="H8" s="1023"/>
      <c r="I8" s="1023" t="s">
        <v>1374</v>
      </c>
      <c r="J8" s="1023"/>
      <c r="K8" s="577" t="s">
        <v>1379</v>
      </c>
      <c r="L8" s="577" t="s">
        <v>1381</v>
      </c>
      <c r="M8" s="577" t="s">
        <v>1384</v>
      </c>
      <c r="T8" s="400"/>
      <c r="U8" s="401" t="s">
        <v>975</v>
      </c>
      <c r="V8" s="401" t="s">
        <v>976</v>
      </c>
      <c r="W8" s="613" t="s">
        <v>1971</v>
      </c>
      <c r="X8" s="613" t="s">
        <v>1972</v>
      </c>
      <c r="Y8" s="613" t="s">
        <v>1973</v>
      </c>
      <c r="Z8" s="613" t="s">
        <v>1974</v>
      </c>
      <c r="AA8" s="613" t="s">
        <v>774</v>
      </c>
      <c r="AB8" s="613" t="s">
        <v>775</v>
      </c>
      <c r="AC8" s="613" t="s">
        <v>776</v>
      </c>
      <c r="AD8" s="613" t="s">
        <v>777</v>
      </c>
      <c r="AE8" s="613" t="s">
        <v>778</v>
      </c>
      <c r="AF8" s="613" t="s">
        <v>779</v>
      </c>
      <c r="AG8" s="613" t="s">
        <v>780</v>
      </c>
      <c r="AH8" s="613" t="s">
        <v>781</v>
      </c>
      <c r="AI8" s="613" t="s">
        <v>782</v>
      </c>
      <c r="AJ8" s="613" t="s">
        <v>783</v>
      </c>
      <c r="AK8" s="614" t="s">
        <v>784</v>
      </c>
      <c r="AL8" s="614" t="s">
        <v>785</v>
      </c>
      <c r="AM8" s="614" t="s">
        <v>786</v>
      </c>
      <c r="AN8" s="614" t="s">
        <v>787</v>
      </c>
      <c r="AO8" s="614" t="s">
        <v>788</v>
      </c>
      <c r="AP8" s="614" t="s">
        <v>789</v>
      </c>
      <c r="AQ8" s="614" t="s">
        <v>790</v>
      </c>
      <c r="AR8" s="614" t="s">
        <v>791</v>
      </c>
      <c r="AS8" s="614" t="s">
        <v>792</v>
      </c>
      <c r="AT8" s="614" t="s">
        <v>793</v>
      </c>
      <c r="AU8" s="614" t="s">
        <v>1254</v>
      </c>
      <c r="AV8" s="614" t="s">
        <v>1255</v>
      </c>
      <c r="AW8" s="614" t="s">
        <v>1256</v>
      </c>
      <c r="AX8" s="614" t="s">
        <v>1258</v>
      </c>
    </row>
    <row r="9" spans="1:53" ht="15.75" customHeight="1" x14ac:dyDescent="0.25">
      <c r="A9" s="1033" t="s">
        <v>977</v>
      </c>
      <c r="B9" s="1033"/>
      <c r="C9" s="1033"/>
      <c r="D9" s="1033"/>
      <c r="E9" s="1033"/>
      <c r="F9" s="1033"/>
      <c r="G9" s="1033"/>
      <c r="H9" s="1033"/>
      <c r="I9" s="1033"/>
      <c r="J9" s="1033"/>
      <c r="K9" s="1033"/>
      <c r="L9" s="1033"/>
      <c r="M9" s="1033"/>
      <c r="O9" s="478"/>
    </row>
    <row r="10" spans="1:53" ht="15" customHeight="1" x14ac:dyDescent="0.25">
      <c r="A10" s="1034" t="s">
        <v>1975</v>
      </c>
      <c r="B10" s="1034"/>
      <c r="C10" s="1034"/>
      <c r="D10" s="1034"/>
      <c r="E10" s="1034"/>
      <c r="F10" s="1034"/>
      <c r="G10" s="1034"/>
      <c r="H10" s="1034"/>
      <c r="I10" s="1034"/>
      <c r="J10" s="1034"/>
      <c r="K10" s="1034"/>
      <c r="L10" s="1034"/>
      <c r="M10" s="1034"/>
      <c r="T10" s="437"/>
      <c r="U10" s="437"/>
      <c r="V10" s="437"/>
      <c r="W10" s="437"/>
      <c r="X10" s="437"/>
      <c r="Y10" s="437"/>
      <c r="Z10" s="437"/>
    </row>
    <row r="11" spans="1:53" ht="15" customHeight="1" x14ac:dyDescent="0.25">
      <c r="A11" s="479">
        <f t="shared" ref="A11:A22" si="0">2*IF(AND($C$4&lt;=W11,$C$4&gt;=X11,$F$4&gt;=Y11,$F$4&lt;=Z11),AA11+AB11*$C$4+AC11*$F$4+AD11*$C$4*$C$4+AE11*$C$4*$F$4+AF11*$F$4*$F$4+AG11*$C$4*$C$4*$C$4+AH11*$F$4*$C$4*$C$4+AI11*$C$4*$F$4*$F$4+AJ11*$F$4*$F$4*$F$4,0)/1000</f>
        <v>0</v>
      </c>
      <c r="B11" s="479">
        <f t="shared" ref="B11:B22" si="1">2*IF(AND($C$4&lt;=W11,$C$4&gt;=X11,$F$4&gt;=Y11,$F$4&lt;=Z11),AK11+AL11*$C$4+AM11*$F$4+AN11*$C$4*$C$4+AO11*$C$4*$F$4+AP11*$F$4*$F$4+AQ11*$C$4*$C$4*$C$4+AR11*$F$4*$C$4*$C$4+AS11*$C$4*$F$4*$F$4+AT11*$F$4*$F$4*$F$4,0)/1000</f>
        <v>0</v>
      </c>
      <c r="C11" s="419" t="s">
        <v>1976</v>
      </c>
      <c r="D11" s="293" t="s">
        <v>312</v>
      </c>
      <c r="E11" s="615"/>
      <c r="F11" s="293" t="s">
        <v>312</v>
      </c>
      <c r="G11" s="214" t="s">
        <v>416</v>
      </c>
      <c r="H11" s="216">
        <v>62000</v>
      </c>
      <c r="I11" s="214" t="s">
        <v>417</v>
      </c>
      <c r="J11" s="215">
        <v>51800</v>
      </c>
      <c r="K11" s="215">
        <v>12400</v>
      </c>
      <c r="L11" s="215">
        <v>2800</v>
      </c>
      <c r="M11" s="215">
        <v>4900</v>
      </c>
      <c r="T11" s="616" t="s">
        <v>916</v>
      </c>
      <c r="U11" s="617"/>
      <c r="V11" s="617"/>
      <c r="W11" s="618">
        <v>0</v>
      </c>
      <c r="X11" s="618">
        <v>-25</v>
      </c>
      <c r="Y11" s="619">
        <v>35</v>
      </c>
      <c r="Z11" s="618">
        <v>50</v>
      </c>
      <c r="AA11" s="406">
        <v>24859.484368178899</v>
      </c>
      <c r="AB11" s="406">
        <v>955.24046521915</v>
      </c>
      <c r="AC11" s="406">
        <v>-205.797347839922</v>
      </c>
      <c r="AD11" s="406">
        <v>13.223725261558799</v>
      </c>
      <c r="AE11" s="406">
        <v>-7.8700497330457004</v>
      </c>
      <c r="AF11" s="406">
        <v>-1.2211841900127101</v>
      </c>
      <c r="AG11" s="406">
        <v>6.1607841623680999E-2</v>
      </c>
      <c r="AH11" s="406">
        <v>-9.1035127696390106E-2</v>
      </c>
      <c r="AI11" s="406">
        <v>-1.8478377003217E-2</v>
      </c>
      <c r="AJ11" s="406">
        <v>3.9735069154884896E-3</v>
      </c>
      <c r="AK11" s="406">
        <v>913.717482778403</v>
      </c>
      <c r="AL11" s="406">
        <v>-59.949386669434503</v>
      </c>
      <c r="AM11" s="406">
        <v>107.00299119698199</v>
      </c>
      <c r="AN11" s="406">
        <v>-1.65955758990816</v>
      </c>
      <c r="AO11" s="406">
        <v>2.6504642136434899</v>
      </c>
      <c r="AP11" s="406">
        <v>-0.46019891128804602</v>
      </c>
      <c r="AQ11" s="406">
        <v>-1.1423066737963001E-2</v>
      </c>
      <c r="AR11" s="406">
        <v>1.338077740492E-2</v>
      </c>
      <c r="AS11" s="406">
        <v>-7.4988898661484497E-3</v>
      </c>
      <c r="AT11" s="406">
        <v>-1.9001770919624299E-3</v>
      </c>
      <c r="AU11" s="620"/>
      <c r="AV11" s="621"/>
      <c r="AW11" s="622">
        <v>1</v>
      </c>
      <c r="AX11" s="556"/>
      <c r="BA11" s="436"/>
    </row>
    <row r="12" spans="1:53" ht="15" customHeight="1" x14ac:dyDescent="0.25">
      <c r="A12" s="479">
        <f t="shared" si="0"/>
        <v>0</v>
      </c>
      <c r="B12" s="479">
        <f t="shared" si="1"/>
        <v>0</v>
      </c>
      <c r="C12" s="419" t="s">
        <v>1977</v>
      </c>
      <c r="D12" s="293" t="s">
        <v>312</v>
      </c>
      <c r="E12" s="419" t="s">
        <v>1978</v>
      </c>
      <c r="F12" s="293" t="s">
        <v>312</v>
      </c>
      <c r="G12" s="214" t="s">
        <v>416</v>
      </c>
      <c r="H12" s="216">
        <v>62000</v>
      </c>
      <c r="I12" s="214" t="s">
        <v>417</v>
      </c>
      <c r="J12" s="215">
        <v>51800</v>
      </c>
      <c r="K12" s="215">
        <v>12400</v>
      </c>
      <c r="L12" s="215">
        <v>2800</v>
      </c>
      <c r="M12" s="215">
        <v>4900</v>
      </c>
      <c r="O12" s="623"/>
      <c r="T12" s="616" t="s">
        <v>919</v>
      </c>
      <c r="U12" s="617"/>
      <c r="V12" s="617"/>
      <c r="W12" s="618">
        <v>0</v>
      </c>
      <c r="X12" s="618">
        <v>-25</v>
      </c>
      <c r="Y12" s="619">
        <v>35</v>
      </c>
      <c r="Z12" s="618">
        <v>50</v>
      </c>
      <c r="AA12" s="406">
        <v>31432.631495011301</v>
      </c>
      <c r="AB12" s="406">
        <v>1183.36672474276</v>
      </c>
      <c r="AC12" s="406">
        <v>-272.98632874146</v>
      </c>
      <c r="AD12" s="406">
        <v>16.179848183879201</v>
      </c>
      <c r="AE12" s="406">
        <v>-9.4348658091265296</v>
      </c>
      <c r="AF12" s="406">
        <v>-1.2836439967794699</v>
      </c>
      <c r="AG12" s="406">
        <v>7.6904861670034505E-2</v>
      </c>
      <c r="AH12" s="406">
        <v>-0.102991026421243</v>
      </c>
      <c r="AI12" s="406">
        <v>-2.1283428068787E-2</v>
      </c>
      <c r="AJ12" s="406">
        <v>4.8291962257972403E-3</v>
      </c>
      <c r="AK12" s="406">
        <v>1160.2121490207401</v>
      </c>
      <c r="AL12" s="406">
        <v>-81.236300859223206</v>
      </c>
      <c r="AM12" s="406">
        <v>135.73480019576701</v>
      </c>
      <c r="AN12" s="406">
        <v>-2.3057428451554798</v>
      </c>
      <c r="AO12" s="406">
        <v>3.61231171949848</v>
      </c>
      <c r="AP12" s="406">
        <v>-0.59565723022964101</v>
      </c>
      <c r="AQ12" s="406">
        <v>-1.59233005388487E-2</v>
      </c>
      <c r="AR12" s="406">
        <v>2.09811765180524E-2</v>
      </c>
      <c r="AS12" s="406">
        <v>-9.2417599787599902E-3</v>
      </c>
      <c r="AT12" s="406">
        <v>-1.8957191363968399E-3</v>
      </c>
      <c r="AU12" s="620"/>
      <c r="AV12" s="621"/>
      <c r="AW12" s="622">
        <v>1</v>
      </c>
      <c r="AX12" s="556"/>
      <c r="BA12" s="436"/>
    </row>
    <row r="13" spans="1:53" ht="15" customHeight="1" x14ac:dyDescent="0.25">
      <c r="A13" s="479">
        <f t="shared" si="0"/>
        <v>0</v>
      </c>
      <c r="B13" s="479">
        <f t="shared" si="1"/>
        <v>0</v>
      </c>
      <c r="C13" s="419" t="s">
        <v>1979</v>
      </c>
      <c r="D13" s="293" t="s">
        <v>312</v>
      </c>
      <c r="E13" s="419" t="s">
        <v>1980</v>
      </c>
      <c r="F13" s="293" t="s">
        <v>312</v>
      </c>
      <c r="G13" s="214" t="s">
        <v>416</v>
      </c>
      <c r="H13" s="216">
        <v>62000</v>
      </c>
      <c r="I13" s="214" t="s">
        <v>417</v>
      </c>
      <c r="J13" s="215">
        <v>51800</v>
      </c>
      <c r="K13" s="215">
        <v>12400</v>
      </c>
      <c r="L13" s="215">
        <v>2800</v>
      </c>
      <c r="M13" s="215">
        <v>4900</v>
      </c>
      <c r="O13" s="623"/>
      <c r="T13" s="616" t="s">
        <v>922</v>
      </c>
      <c r="U13" s="617"/>
      <c r="V13" s="617"/>
      <c r="W13" s="618">
        <v>0</v>
      </c>
      <c r="X13" s="618">
        <v>-25</v>
      </c>
      <c r="Y13" s="619">
        <v>35</v>
      </c>
      <c r="Z13" s="618">
        <v>50</v>
      </c>
      <c r="AA13" s="406">
        <v>36300.491907727599</v>
      </c>
      <c r="AB13" s="406">
        <v>1327.56469296367</v>
      </c>
      <c r="AC13" s="406">
        <v>-325.85469361214803</v>
      </c>
      <c r="AD13" s="406">
        <v>17.9103121298382</v>
      </c>
      <c r="AE13" s="406">
        <v>-9.9850831691724498</v>
      </c>
      <c r="AF13" s="406">
        <v>-0.95121882002664804</v>
      </c>
      <c r="AG13" s="406">
        <v>8.7376094223071604E-2</v>
      </c>
      <c r="AH13" s="406">
        <v>-0.10266899858609101</v>
      </c>
      <c r="AI13" s="406">
        <v>-2.3496508439523198E-2</v>
      </c>
      <c r="AJ13" s="406">
        <v>2.0410617267229399E-3</v>
      </c>
      <c r="AK13" s="406">
        <v>1459.9397564342801</v>
      </c>
      <c r="AL13" s="406">
        <v>-92.493152014954603</v>
      </c>
      <c r="AM13" s="406">
        <v>153.137363522968</v>
      </c>
      <c r="AN13" s="406">
        <v>-2.6571921439153101</v>
      </c>
      <c r="AO13" s="406">
        <v>4.1104509152013096</v>
      </c>
      <c r="AP13" s="406">
        <v>-0.738020510761765</v>
      </c>
      <c r="AQ13" s="406">
        <v>-1.8420781494646401E-2</v>
      </c>
      <c r="AR13" s="406">
        <v>2.4554942399056801E-2</v>
      </c>
      <c r="AS13" s="406">
        <v>-1.1083477390562899E-2</v>
      </c>
      <c r="AT13" s="406">
        <v>-5.1667743711688295E-4</v>
      </c>
      <c r="AU13" s="620"/>
      <c r="AV13" s="621"/>
      <c r="AW13" s="622">
        <v>1</v>
      </c>
      <c r="AX13" s="556"/>
      <c r="BA13" s="436"/>
    </row>
    <row r="14" spans="1:53" ht="15" customHeight="1" x14ac:dyDescent="0.25">
      <c r="A14" s="479">
        <f t="shared" si="0"/>
        <v>0</v>
      </c>
      <c r="B14" s="479">
        <f t="shared" si="1"/>
        <v>0</v>
      </c>
      <c r="C14" s="419" t="s">
        <v>1981</v>
      </c>
      <c r="D14" s="293" t="s">
        <v>312</v>
      </c>
      <c r="E14" s="419" t="s">
        <v>1982</v>
      </c>
      <c r="F14" s="293" t="s">
        <v>312</v>
      </c>
      <c r="G14" s="214" t="s">
        <v>819</v>
      </c>
      <c r="H14" s="216">
        <v>66400</v>
      </c>
      <c r="I14" s="214" t="s">
        <v>820</v>
      </c>
      <c r="J14" s="216">
        <v>62000</v>
      </c>
      <c r="K14" s="215">
        <v>12400</v>
      </c>
      <c r="L14" s="215">
        <v>2800</v>
      </c>
      <c r="M14" s="215">
        <v>4900</v>
      </c>
      <c r="O14" s="623"/>
      <c r="T14" s="616" t="s">
        <v>925</v>
      </c>
      <c r="U14" s="617"/>
      <c r="V14" s="617"/>
      <c r="W14" s="618">
        <v>0</v>
      </c>
      <c r="X14" s="618">
        <v>-25</v>
      </c>
      <c r="Y14" s="619">
        <v>35</v>
      </c>
      <c r="Z14" s="618">
        <v>50</v>
      </c>
      <c r="AA14" s="406">
        <v>45758.637163155901</v>
      </c>
      <c r="AB14" s="406">
        <v>1625.9461992643601</v>
      </c>
      <c r="AC14" s="406">
        <v>-443.05181279219801</v>
      </c>
      <c r="AD14" s="406">
        <v>21.637004017167101</v>
      </c>
      <c r="AE14" s="406">
        <v>-11.6525180961104</v>
      </c>
      <c r="AF14" s="406">
        <v>-0.41545281589872102</v>
      </c>
      <c r="AG14" s="406">
        <v>0.109199407098586</v>
      </c>
      <c r="AH14" s="406">
        <v>-0.107944519642988</v>
      </c>
      <c r="AI14" s="406">
        <v>-2.5708902624106099E-2</v>
      </c>
      <c r="AJ14" s="406">
        <v>-5.3404466756465602E-4</v>
      </c>
      <c r="AK14" s="406">
        <v>1875.8694679866201</v>
      </c>
      <c r="AL14" s="406">
        <v>-126.81474934988999</v>
      </c>
      <c r="AM14" s="406">
        <v>192.99026371485999</v>
      </c>
      <c r="AN14" s="406">
        <v>-3.7250341478740299</v>
      </c>
      <c r="AO14" s="406">
        <v>5.6653314716957199</v>
      </c>
      <c r="AP14" s="406">
        <v>-0.94254478302587796</v>
      </c>
      <c r="AQ14" s="406">
        <v>-2.5943838075077899E-2</v>
      </c>
      <c r="AR14" s="406">
        <v>3.8751473047651801E-2</v>
      </c>
      <c r="AS14" s="406">
        <v>-1.4371736224372799E-2</v>
      </c>
      <c r="AT14" s="406">
        <v>1.7304392979097699E-4</v>
      </c>
      <c r="AU14" s="620"/>
      <c r="AV14" s="621"/>
      <c r="AW14" s="622">
        <v>1</v>
      </c>
      <c r="AX14" s="556"/>
      <c r="BA14" s="436"/>
    </row>
    <row r="15" spans="1:53" ht="15" customHeight="1" x14ac:dyDescent="0.25">
      <c r="A15" s="479">
        <f t="shared" si="0"/>
        <v>0</v>
      </c>
      <c r="B15" s="479">
        <f t="shared" si="1"/>
        <v>0</v>
      </c>
      <c r="C15" s="419" t="s">
        <v>1983</v>
      </c>
      <c r="D15" s="293" t="s">
        <v>312</v>
      </c>
      <c r="E15" s="419" t="s">
        <v>1984</v>
      </c>
      <c r="F15" s="293" t="s">
        <v>312</v>
      </c>
      <c r="G15" s="214" t="s">
        <v>1985</v>
      </c>
      <c r="H15" s="216">
        <v>228900</v>
      </c>
      <c r="I15" s="214" t="s">
        <v>820</v>
      </c>
      <c r="J15" s="216">
        <v>62000</v>
      </c>
      <c r="K15" s="215">
        <v>12400</v>
      </c>
      <c r="L15" s="215">
        <v>2800</v>
      </c>
      <c r="M15" s="215">
        <v>4900</v>
      </c>
      <c r="O15" s="623"/>
      <c r="T15" s="616" t="s">
        <v>928</v>
      </c>
      <c r="U15" s="617"/>
      <c r="V15" s="617"/>
      <c r="W15" s="618">
        <v>0</v>
      </c>
      <c r="X15" s="618">
        <v>-25</v>
      </c>
      <c r="Y15" s="619">
        <v>35</v>
      </c>
      <c r="Z15" s="618">
        <v>50</v>
      </c>
      <c r="AA15" s="406">
        <v>60975.015602204898</v>
      </c>
      <c r="AB15" s="406">
        <v>2205.6324769600301</v>
      </c>
      <c r="AC15" s="406">
        <v>-660.67150291794201</v>
      </c>
      <c r="AD15" s="406">
        <v>29.446845651480601</v>
      </c>
      <c r="AE15" s="406">
        <v>-17.862872151858401</v>
      </c>
      <c r="AF15" s="406">
        <v>0.269307570377191</v>
      </c>
      <c r="AG15" s="406">
        <v>0.14596667522582299</v>
      </c>
      <c r="AH15" s="406">
        <v>-0.16145291511436299</v>
      </c>
      <c r="AI15" s="406">
        <v>-1.9143937108162399E-2</v>
      </c>
      <c r="AJ15" s="406">
        <v>-1.9782923137348198E-3</v>
      </c>
      <c r="AK15" s="406">
        <v>2975.58989196419</v>
      </c>
      <c r="AL15" s="406">
        <v>-149.16324532119901</v>
      </c>
      <c r="AM15" s="406">
        <v>212.36068359947299</v>
      </c>
      <c r="AN15" s="406">
        <v>-4.7698084674164596</v>
      </c>
      <c r="AO15" s="406">
        <v>7.3287040393549496</v>
      </c>
      <c r="AP15" s="406">
        <v>-0.993808269022319</v>
      </c>
      <c r="AQ15" s="406">
        <v>-3.5158151225582898E-2</v>
      </c>
      <c r="AR15" s="406">
        <v>5.4271001868364997E-2</v>
      </c>
      <c r="AS15" s="406">
        <v>-2.1160295598678699E-2</v>
      </c>
      <c r="AT15" s="406">
        <v>9.0745950171210795E-4</v>
      </c>
      <c r="AU15" s="620"/>
      <c r="AV15" s="621"/>
      <c r="AW15" s="622">
        <v>1</v>
      </c>
      <c r="AX15" s="556"/>
      <c r="BA15" s="436"/>
    </row>
    <row r="16" spans="1:53" ht="15.75" x14ac:dyDescent="0.25">
      <c r="A16" s="479">
        <f t="shared" si="0"/>
        <v>0</v>
      </c>
      <c r="B16" s="479">
        <f t="shared" si="1"/>
        <v>0</v>
      </c>
      <c r="C16" s="419" t="s">
        <v>1986</v>
      </c>
      <c r="D16" s="293" t="s">
        <v>312</v>
      </c>
      <c r="E16" s="419" t="s">
        <v>1987</v>
      </c>
      <c r="F16" s="293" t="s">
        <v>312</v>
      </c>
      <c r="G16" s="214" t="s">
        <v>869</v>
      </c>
      <c r="H16" s="216">
        <v>239200</v>
      </c>
      <c r="I16" s="214" t="s">
        <v>831</v>
      </c>
      <c r="J16" s="216">
        <v>66400</v>
      </c>
      <c r="K16" s="215">
        <v>12400</v>
      </c>
      <c r="L16" s="215">
        <v>2800</v>
      </c>
      <c r="M16" s="215">
        <v>4900</v>
      </c>
      <c r="O16" s="623"/>
      <c r="T16" s="616" t="s">
        <v>931</v>
      </c>
      <c r="U16" s="617"/>
      <c r="V16" s="617"/>
      <c r="W16" s="618">
        <v>0</v>
      </c>
      <c r="X16" s="618">
        <v>-25</v>
      </c>
      <c r="Y16" s="619">
        <v>35</v>
      </c>
      <c r="Z16" s="618">
        <v>50</v>
      </c>
      <c r="AA16" s="406">
        <v>83076.075236289194</v>
      </c>
      <c r="AB16" s="406">
        <v>3004.8060807265801</v>
      </c>
      <c r="AC16" s="406">
        <v>-900.94827312520397</v>
      </c>
      <c r="AD16" s="406">
        <v>40.207105962817899</v>
      </c>
      <c r="AE16" s="406">
        <v>-24.2562621195638</v>
      </c>
      <c r="AF16" s="406">
        <v>0.4558938946601</v>
      </c>
      <c r="AG16" s="406">
        <v>0.20025995440847</v>
      </c>
      <c r="AH16" s="406">
        <v>-0.219151224803773</v>
      </c>
      <c r="AI16" s="406">
        <v>-2.6681436555441699E-2</v>
      </c>
      <c r="AJ16" s="406">
        <v>-3.6877474242955999E-3</v>
      </c>
      <c r="AK16" s="406">
        <v>4025.9087300375099</v>
      </c>
      <c r="AL16" s="406">
        <v>-204.83960869914901</v>
      </c>
      <c r="AM16" s="406">
        <v>287.02147049716802</v>
      </c>
      <c r="AN16" s="406">
        <v>-6.5469556429906701</v>
      </c>
      <c r="AO16" s="406">
        <v>9.9931272559643105</v>
      </c>
      <c r="AP16" s="406">
        <v>-1.37403260293451</v>
      </c>
      <c r="AQ16" s="406">
        <v>-4.8572205259915298E-2</v>
      </c>
      <c r="AR16" s="406">
        <v>7.58276336099451E-2</v>
      </c>
      <c r="AS16" s="406">
        <v>-2.9550471619581499E-2</v>
      </c>
      <c r="AT16" s="406">
        <v>1.74045137853263E-3</v>
      </c>
      <c r="AU16" s="620"/>
      <c r="AV16" s="621"/>
      <c r="AW16" s="622">
        <v>1</v>
      </c>
      <c r="AX16" s="556"/>
      <c r="BA16" s="436"/>
    </row>
    <row r="17" spans="1:53" ht="15.75" x14ac:dyDescent="0.25">
      <c r="A17" s="479">
        <f t="shared" si="0"/>
        <v>0</v>
      </c>
      <c r="B17" s="479">
        <f t="shared" si="1"/>
        <v>0</v>
      </c>
      <c r="C17" s="419" t="s">
        <v>1988</v>
      </c>
      <c r="D17" s="293" t="s">
        <v>312</v>
      </c>
      <c r="E17" s="624"/>
      <c r="F17" s="625"/>
      <c r="G17" s="214" t="s">
        <v>869</v>
      </c>
      <c r="H17" s="216">
        <v>239200</v>
      </c>
      <c r="I17" s="214" t="s">
        <v>831</v>
      </c>
      <c r="J17" s="216">
        <v>66400</v>
      </c>
      <c r="K17" s="215">
        <v>12400</v>
      </c>
      <c r="L17" s="215">
        <v>2800</v>
      </c>
      <c r="M17" s="215">
        <v>4900</v>
      </c>
      <c r="O17" s="623"/>
      <c r="T17" s="616" t="s">
        <v>934</v>
      </c>
      <c r="U17" s="617"/>
      <c r="V17" s="617"/>
      <c r="W17" s="618">
        <v>0</v>
      </c>
      <c r="X17" s="618">
        <v>-25</v>
      </c>
      <c r="Y17" s="619">
        <v>35</v>
      </c>
      <c r="Z17" s="618">
        <v>50</v>
      </c>
      <c r="AA17" s="406">
        <v>88606.033576913498</v>
      </c>
      <c r="AB17" s="406">
        <v>3138.635960864</v>
      </c>
      <c r="AC17" s="406">
        <v>-817.65624057771004</v>
      </c>
      <c r="AD17" s="406">
        <v>41.076441299820097</v>
      </c>
      <c r="AE17" s="406">
        <v>-22.2067239833931</v>
      </c>
      <c r="AF17" s="406">
        <v>-2.25709186679445</v>
      </c>
      <c r="AG17" s="406">
        <v>0.20215074280499101</v>
      </c>
      <c r="AH17" s="406">
        <v>-0.21319028699228301</v>
      </c>
      <c r="AI17" s="406">
        <v>-6.0140358101102298E-2</v>
      </c>
      <c r="AJ17" s="406">
        <v>8.7496226807009907E-3</v>
      </c>
      <c r="AK17" s="406">
        <v>3940.2929827579501</v>
      </c>
      <c r="AL17" s="406">
        <v>-198.766361740668</v>
      </c>
      <c r="AM17" s="406">
        <v>340.19161459949498</v>
      </c>
      <c r="AN17" s="406">
        <v>-5.7021099111832703</v>
      </c>
      <c r="AO17" s="406">
        <v>9.8350293596523404</v>
      </c>
      <c r="AP17" s="406">
        <v>-1.5042346466436201</v>
      </c>
      <c r="AQ17" s="406">
        <v>-3.5081056519605802E-2</v>
      </c>
      <c r="AR17" s="406">
        <v>6.5357054609087903E-2</v>
      </c>
      <c r="AS17" s="406">
        <v>-1.7845748844155102E-2</v>
      </c>
      <c r="AT17" s="406">
        <v>-2.8985091159864701E-3</v>
      </c>
      <c r="AU17" s="620"/>
      <c r="AV17" s="621"/>
      <c r="AW17" s="622">
        <v>1</v>
      </c>
      <c r="AX17" s="556"/>
      <c r="BA17" s="436"/>
    </row>
    <row r="18" spans="1:53" ht="15.75" x14ac:dyDescent="0.25">
      <c r="A18" s="479">
        <f t="shared" si="0"/>
        <v>0</v>
      </c>
      <c r="B18" s="479">
        <f t="shared" si="1"/>
        <v>0</v>
      </c>
      <c r="C18" s="419" t="s">
        <v>1989</v>
      </c>
      <c r="D18" s="293" t="s">
        <v>312</v>
      </c>
      <c r="E18" s="624"/>
      <c r="F18" s="625"/>
      <c r="G18" s="214" t="s">
        <v>869</v>
      </c>
      <c r="H18" s="216">
        <v>239200</v>
      </c>
      <c r="I18" s="214" t="s">
        <v>831</v>
      </c>
      <c r="J18" s="216">
        <v>66400</v>
      </c>
      <c r="K18" s="215">
        <v>12400</v>
      </c>
      <c r="L18" s="215">
        <v>2800</v>
      </c>
      <c r="M18" s="215">
        <v>4900</v>
      </c>
      <c r="O18" s="623"/>
      <c r="T18" s="616" t="s">
        <v>938</v>
      </c>
      <c r="U18" s="617"/>
      <c r="V18" s="617"/>
      <c r="W18" s="618">
        <v>0</v>
      </c>
      <c r="X18" s="618">
        <v>-25</v>
      </c>
      <c r="Y18" s="619">
        <v>35</v>
      </c>
      <c r="Z18" s="618">
        <v>50</v>
      </c>
      <c r="AA18" s="406">
        <v>102566.137187981</v>
      </c>
      <c r="AB18" s="406">
        <v>3646.3093346044202</v>
      </c>
      <c r="AC18" s="406">
        <v>-903.59832608655995</v>
      </c>
      <c r="AD18" s="406">
        <v>47.839833648510002</v>
      </c>
      <c r="AE18" s="406">
        <v>-25.908770057992999</v>
      </c>
      <c r="AF18" s="406">
        <v>-3.2617482121717298</v>
      </c>
      <c r="AG18" s="406">
        <v>0.23352722120036901</v>
      </c>
      <c r="AH18" s="406">
        <v>-0.25837329122556701</v>
      </c>
      <c r="AI18" s="406">
        <v>-7.5111838197788397E-2</v>
      </c>
      <c r="AJ18" s="406">
        <v>1.15147553835781E-2</v>
      </c>
      <c r="AK18" s="406">
        <v>4945.1282835178199</v>
      </c>
      <c r="AL18" s="406">
        <v>-214.22656596932299</v>
      </c>
      <c r="AM18" s="406">
        <v>399.94445899632501</v>
      </c>
      <c r="AN18" s="406">
        <v>-6.4023255854828998</v>
      </c>
      <c r="AO18" s="406">
        <v>11.303256972424499</v>
      </c>
      <c r="AP18" s="406">
        <v>-1.9417197651884901</v>
      </c>
      <c r="AQ18" s="406">
        <v>-4.1032410411768097E-2</v>
      </c>
      <c r="AR18" s="406">
        <v>7.2606666782460305E-2</v>
      </c>
      <c r="AS18" s="406">
        <v>-2.71460332728111E-2</v>
      </c>
      <c r="AT18" s="406">
        <v>-1.61431234842864E-3</v>
      </c>
      <c r="AU18" s="620"/>
      <c r="AV18" s="621"/>
      <c r="AW18" s="622">
        <v>1</v>
      </c>
      <c r="AX18" s="556"/>
      <c r="BA18" s="436"/>
    </row>
    <row r="19" spans="1:53" ht="15.75" x14ac:dyDescent="0.25">
      <c r="A19" s="479">
        <f t="shared" si="0"/>
        <v>0</v>
      </c>
      <c r="B19" s="479">
        <f t="shared" si="1"/>
        <v>0</v>
      </c>
      <c r="C19" s="419" t="s">
        <v>1990</v>
      </c>
      <c r="D19" s="293" t="s">
        <v>312</v>
      </c>
      <c r="E19" s="624"/>
      <c r="F19" s="625"/>
      <c r="G19" s="214" t="s">
        <v>869</v>
      </c>
      <c r="H19" s="216">
        <v>239200</v>
      </c>
      <c r="I19" s="214" t="s">
        <v>831</v>
      </c>
      <c r="J19" s="216">
        <v>66400</v>
      </c>
      <c r="K19" s="215">
        <v>12400</v>
      </c>
      <c r="L19" s="215">
        <v>2800</v>
      </c>
      <c r="M19" s="215">
        <v>4900</v>
      </c>
      <c r="O19" s="623"/>
      <c r="T19" s="616" t="s">
        <v>941</v>
      </c>
      <c r="U19" s="617"/>
      <c r="V19" s="617"/>
      <c r="W19" s="618">
        <v>0</v>
      </c>
      <c r="X19" s="618">
        <v>-25</v>
      </c>
      <c r="Y19" s="619">
        <v>35</v>
      </c>
      <c r="Z19" s="618">
        <v>50</v>
      </c>
      <c r="AA19" s="406">
        <v>117029.03067177</v>
      </c>
      <c r="AB19" s="406">
        <v>4192.6028401112799</v>
      </c>
      <c r="AC19" s="406">
        <v>-987.85160754932497</v>
      </c>
      <c r="AD19" s="406">
        <v>55.231061598692101</v>
      </c>
      <c r="AE19" s="406">
        <v>-29.966270413276298</v>
      </c>
      <c r="AF19" s="406">
        <v>-4.76762384310938</v>
      </c>
      <c r="AG19" s="406">
        <v>0.26757646850753702</v>
      </c>
      <c r="AH19" s="406">
        <v>-0.30987577731546301</v>
      </c>
      <c r="AI19" s="406">
        <v>-9.4835044466910698E-2</v>
      </c>
      <c r="AJ19" s="406">
        <v>1.7939286550823101E-2</v>
      </c>
      <c r="AK19" s="406">
        <v>6005.4469487243996</v>
      </c>
      <c r="AL19" s="406">
        <v>-221.81830031233901</v>
      </c>
      <c r="AM19" s="406">
        <v>460.27250195922898</v>
      </c>
      <c r="AN19" s="406">
        <v>-6.9492760494033101</v>
      </c>
      <c r="AO19" s="406">
        <v>12.7619795833143</v>
      </c>
      <c r="AP19" s="406">
        <v>-2.35440028908417</v>
      </c>
      <c r="AQ19" s="406">
        <v>-4.5707139850606697E-2</v>
      </c>
      <c r="AR19" s="406">
        <v>7.7748875513582894E-2</v>
      </c>
      <c r="AS19" s="406">
        <v>-3.6348169945451002E-2</v>
      </c>
      <c r="AT19" s="406">
        <v>-1.5624063894821799E-3</v>
      </c>
      <c r="AU19" s="620"/>
      <c r="AV19" s="621"/>
      <c r="AW19" s="622">
        <v>1</v>
      </c>
      <c r="AX19" s="556"/>
      <c r="BA19" s="436"/>
    </row>
    <row r="20" spans="1:53" ht="15.75" x14ac:dyDescent="0.25">
      <c r="A20" s="479">
        <f t="shared" si="0"/>
        <v>0</v>
      </c>
      <c r="B20" s="479">
        <f t="shared" si="1"/>
        <v>0</v>
      </c>
      <c r="C20" s="626" t="s">
        <v>1991</v>
      </c>
      <c r="D20" s="293" t="s">
        <v>312</v>
      </c>
      <c r="E20" s="627"/>
      <c r="F20" s="625"/>
      <c r="G20" s="214" t="s">
        <v>1211</v>
      </c>
      <c r="H20" s="216">
        <v>269400</v>
      </c>
      <c r="I20" s="214" t="s">
        <v>1992</v>
      </c>
      <c r="J20" s="216">
        <v>239200</v>
      </c>
      <c r="K20" s="215">
        <v>12400</v>
      </c>
      <c r="L20" s="215">
        <v>2800</v>
      </c>
      <c r="M20" s="215">
        <v>4900</v>
      </c>
      <c r="O20" s="623"/>
      <c r="T20" s="616" t="s">
        <v>944</v>
      </c>
      <c r="U20" s="617"/>
      <c r="V20" s="617"/>
      <c r="W20" s="618">
        <v>0</v>
      </c>
      <c r="X20" s="618">
        <v>-25</v>
      </c>
      <c r="Y20" s="619">
        <v>35</v>
      </c>
      <c r="Z20" s="618">
        <v>50</v>
      </c>
      <c r="AA20" s="406">
        <v>140469.30169550801</v>
      </c>
      <c r="AB20" s="406">
        <v>5033.4771609480704</v>
      </c>
      <c r="AC20" s="406">
        <v>-1276.39646665034</v>
      </c>
      <c r="AD20" s="406">
        <v>66.131926478895295</v>
      </c>
      <c r="AE20" s="406">
        <v>-40.115548887929897</v>
      </c>
      <c r="AF20" s="406">
        <v>-3.3157086996250702</v>
      </c>
      <c r="AG20" s="406">
        <v>0.305599539063454</v>
      </c>
      <c r="AH20" s="406">
        <v>-0.429662635999006</v>
      </c>
      <c r="AI20" s="406">
        <v>-7.9152819540809896E-2</v>
      </c>
      <c r="AJ20" s="406">
        <v>5.09161633811851E-3</v>
      </c>
      <c r="AK20" s="406">
        <v>7726.1776590781401</v>
      </c>
      <c r="AL20" s="406">
        <v>-255.420732709628</v>
      </c>
      <c r="AM20" s="406">
        <v>529.09099141869899</v>
      </c>
      <c r="AN20" s="406">
        <v>-8.77019838236696</v>
      </c>
      <c r="AO20" s="406">
        <v>13.9362003371835</v>
      </c>
      <c r="AP20" s="406">
        <v>-1.87330934187578</v>
      </c>
      <c r="AQ20" s="406">
        <v>-6.3313345217433994E-2</v>
      </c>
      <c r="AR20" s="406">
        <v>8.1795067957497899E-2</v>
      </c>
      <c r="AS20" s="406">
        <v>-2.13564996277106E-2</v>
      </c>
      <c r="AT20" s="406">
        <v>-7.2663545632910796E-3</v>
      </c>
      <c r="AU20" s="620"/>
      <c r="AV20" s="621"/>
      <c r="AW20" s="622">
        <v>1</v>
      </c>
      <c r="AX20" s="556"/>
      <c r="BA20" s="436"/>
    </row>
    <row r="21" spans="1:53" ht="15.75" x14ac:dyDescent="0.25">
      <c r="A21" s="479">
        <f t="shared" si="0"/>
        <v>0</v>
      </c>
      <c r="B21" s="479">
        <f t="shared" si="1"/>
        <v>0</v>
      </c>
      <c r="C21" s="626" t="s">
        <v>1993</v>
      </c>
      <c r="D21" s="293" t="s">
        <v>312</v>
      </c>
      <c r="E21" s="627"/>
      <c r="F21" s="625"/>
      <c r="G21" s="214" t="s">
        <v>1211</v>
      </c>
      <c r="H21" s="216">
        <v>269400</v>
      </c>
      <c r="I21" s="214" t="s">
        <v>1992</v>
      </c>
      <c r="J21" s="216">
        <v>239200</v>
      </c>
      <c r="K21" s="215">
        <v>12400</v>
      </c>
      <c r="L21" s="215">
        <v>2800</v>
      </c>
      <c r="M21" s="215">
        <v>4900</v>
      </c>
      <c r="O21" s="623"/>
      <c r="T21" s="616" t="s">
        <v>947</v>
      </c>
      <c r="U21" s="617"/>
      <c r="V21" s="617"/>
      <c r="W21" s="618">
        <v>0</v>
      </c>
      <c r="X21" s="618">
        <v>-25</v>
      </c>
      <c r="Y21" s="619">
        <v>35</v>
      </c>
      <c r="Z21" s="618">
        <v>50</v>
      </c>
      <c r="AA21" s="406">
        <v>177674.767094515</v>
      </c>
      <c r="AB21" s="406">
        <v>6257.0438366174803</v>
      </c>
      <c r="AC21" s="406">
        <v>-1890.9058700206799</v>
      </c>
      <c r="AD21" s="406">
        <v>81.104163196173104</v>
      </c>
      <c r="AE21" s="406">
        <v>-51.4302658501677</v>
      </c>
      <c r="AF21" s="406">
        <v>1.77338575215033</v>
      </c>
      <c r="AG21" s="406">
        <v>0.379586130650023</v>
      </c>
      <c r="AH21" s="406">
        <v>-0.49620150859755302</v>
      </c>
      <c r="AI21" s="406">
        <v>-6.4821643052461297E-2</v>
      </c>
      <c r="AJ21" s="406">
        <v>-2.7858046796813501E-2</v>
      </c>
      <c r="AK21" s="406">
        <v>12789.5538969763</v>
      </c>
      <c r="AL21" s="406">
        <v>-200.39754826436999</v>
      </c>
      <c r="AM21" s="406">
        <v>445.70020125737301</v>
      </c>
      <c r="AN21" s="406">
        <v>-8.8447033355184708</v>
      </c>
      <c r="AO21" s="406">
        <v>12.730677643970701</v>
      </c>
      <c r="AP21" s="406">
        <v>0.94742692391143701</v>
      </c>
      <c r="AQ21" s="406">
        <v>-6.37655676931662E-2</v>
      </c>
      <c r="AR21" s="406">
        <v>7.41142025579931E-2</v>
      </c>
      <c r="AS21" s="406">
        <v>3.00703920297792E-3</v>
      </c>
      <c r="AT21" s="406">
        <v>-2.7083029805393E-2</v>
      </c>
      <c r="AU21" s="620"/>
      <c r="AV21" s="621"/>
      <c r="AW21" s="622">
        <v>1</v>
      </c>
      <c r="AX21" s="556"/>
      <c r="BA21" s="436"/>
    </row>
    <row r="22" spans="1:53" ht="15.75" x14ac:dyDescent="0.25">
      <c r="A22" s="479">
        <f t="shared" si="0"/>
        <v>0</v>
      </c>
      <c r="B22" s="479">
        <f t="shared" si="1"/>
        <v>0</v>
      </c>
      <c r="C22" s="626" t="s">
        <v>1994</v>
      </c>
      <c r="D22" s="293" t="s">
        <v>312</v>
      </c>
      <c r="E22" s="627"/>
      <c r="F22" s="625"/>
      <c r="G22" s="214" t="s">
        <v>1995</v>
      </c>
      <c r="H22" s="216">
        <v>352100</v>
      </c>
      <c r="I22" s="214" t="s">
        <v>1996</v>
      </c>
      <c r="J22" s="216">
        <v>269400</v>
      </c>
      <c r="K22" s="215">
        <v>12400</v>
      </c>
      <c r="L22" s="215">
        <v>2800</v>
      </c>
      <c r="M22" s="215">
        <v>4900</v>
      </c>
      <c r="O22" s="623"/>
      <c r="T22" s="628" t="s">
        <v>949</v>
      </c>
      <c r="U22" s="629"/>
      <c r="V22" s="629"/>
      <c r="W22" s="618">
        <v>0</v>
      </c>
      <c r="X22" s="618">
        <v>-25</v>
      </c>
      <c r="Y22" s="619">
        <v>35</v>
      </c>
      <c r="Z22" s="618">
        <v>50</v>
      </c>
      <c r="AA22" s="406">
        <v>210006.35817801001</v>
      </c>
      <c r="AB22" s="406">
        <v>7547.3213001859303</v>
      </c>
      <c r="AC22" s="406">
        <v>-1916.22720435834</v>
      </c>
      <c r="AD22" s="406">
        <v>99.195570194894998</v>
      </c>
      <c r="AE22" s="406">
        <v>-60.204007594064301</v>
      </c>
      <c r="AF22" s="406">
        <v>-5.4622396904726704</v>
      </c>
      <c r="AG22" s="406">
        <v>0.45817047498275998</v>
      </c>
      <c r="AH22" s="406">
        <v>-0.64384225503515102</v>
      </c>
      <c r="AI22" s="406">
        <v>-0.121278304919611</v>
      </c>
      <c r="AJ22" s="406">
        <v>1.34205471225232E-2</v>
      </c>
      <c r="AK22" s="406">
        <v>12488.249740543401</v>
      </c>
      <c r="AL22" s="406">
        <v>-359.39838148559602</v>
      </c>
      <c r="AM22" s="406">
        <v>766.10628421158106</v>
      </c>
      <c r="AN22" s="406">
        <v>-12.4368447037398</v>
      </c>
      <c r="AO22" s="406">
        <v>20.032652300825902</v>
      </c>
      <c r="AP22" s="406">
        <v>-2.8397616186430801</v>
      </c>
      <c r="AQ22" s="406">
        <v>-8.7922723914023504E-2</v>
      </c>
      <c r="AR22" s="406">
        <v>0.112029343988427</v>
      </c>
      <c r="AS22" s="406">
        <v>-3.0840704547507401E-2</v>
      </c>
      <c r="AT22" s="406">
        <v>-1.2324657283324599E-2</v>
      </c>
      <c r="AU22" s="630"/>
      <c r="AV22" s="631"/>
      <c r="AW22" s="622">
        <v>1</v>
      </c>
      <c r="AX22" s="632"/>
      <c r="BA22" s="436"/>
    </row>
    <row r="23" spans="1:53" ht="14.25" customHeight="1" x14ac:dyDescent="0.25">
      <c r="A23" s="1035" t="s">
        <v>1997</v>
      </c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O23" s="616"/>
      <c r="T23" s="1036" t="s">
        <v>993</v>
      </c>
      <c r="U23" s="1036"/>
      <c r="V23" s="1036"/>
      <c r="W23" s="1036"/>
      <c r="X23" s="1036"/>
      <c r="Y23" s="1036"/>
      <c r="Z23" s="1036"/>
      <c r="AA23" s="1036"/>
      <c r="AB23" s="1036"/>
      <c r="AC23" s="1036"/>
      <c r="AD23" s="1036"/>
      <c r="AE23" s="1036"/>
      <c r="AF23" s="1036"/>
      <c r="AG23" s="1036"/>
      <c r="AH23" s="1036"/>
      <c r="AI23" s="1036"/>
      <c r="AJ23" s="1036"/>
      <c r="AK23" s="1036"/>
      <c r="AL23" s="1036"/>
      <c r="AM23" s="1036"/>
      <c r="AN23" s="1036"/>
      <c r="AO23" s="1036"/>
      <c r="AP23" s="1036"/>
      <c r="AQ23" s="1036"/>
      <c r="AR23" s="1036"/>
      <c r="AS23" s="1036"/>
      <c r="AT23" s="1036"/>
      <c r="AU23" s="1036"/>
      <c r="AV23" s="1036"/>
      <c r="AW23" s="1036"/>
      <c r="AX23" s="1036"/>
      <c r="BA23" s="436"/>
    </row>
    <row r="24" spans="1:53" x14ac:dyDescent="0.25">
      <c r="A24" s="479">
        <f t="shared" ref="A24:A35" si="2">2*IF(AND($C$4&lt;=W24,$C$4&gt;=X24,$F$4&gt;=Y24,$F$4&lt;=Z24),AA24+AB24*$C$4+AC24*$F$4+AD24*$C$4*$C$4+AE24*$C$4*$F$4+AF24*$F$4*$F$4+AG24*$C$4*$C$4*$C$4+AH24*$F$4*$C$4*$C$4+AI24*$C$4*$F$4*$F$4+AJ24*$F$4*$F$4*$F$4,0)/1000</f>
        <v>6.1977460487522444</v>
      </c>
      <c r="B24" s="479">
        <f t="shared" ref="B24:B35" si="3">2*IF(AND($C$4&lt;=W24,$C$4&gt;=X24,$F$4&gt;=Y24,$F$4&lt;=Z24),AK24+AL24*$C$4+AM24*$F$4+AN24*$C$4*$C$4+AO24*$C$4*$F$4+AP24*$F$4*$F$4+AQ24*$C$4*$C$4*$C$4+AR24*$F$4*$C$4*$C$4+AS24*$C$4*$F$4*$F$4+AT24*$F$4*$F$4*$F$4,0)/1000</f>
        <v>5.3159488238449644</v>
      </c>
      <c r="C24" s="615" t="s">
        <v>1998</v>
      </c>
      <c r="D24" s="293" t="s">
        <v>312</v>
      </c>
      <c r="E24" s="615" t="s">
        <v>1999</v>
      </c>
      <c r="F24" s="293" t="s">
        <v>312</v>
      </c>
      <c r="G24" s="214" t="s">
        <v>407</v>
      </c>
      <c r="H24" s="215">
        <v>33800</v>
      </c>
      <c r="I24" s="214" t="s">
        <v>408</v>
      </c>
      <c r="J24" s="215">
        <v>33800</v>
      </c>
      <c r="K24" s="215">
        <v>12400</v>
      </c>
      <c r="L24" s="215">
        <v>2800</v>
      </c>
      <c r="M24" s="215">
        <v>4900</v>
      </c>
      <c r="T24" s="623" t="s">
        <v>875</v>
      </c>
      <c r="U24" s="633"/>
      <c r="V24" s="633"/>
      <c r="W24" s="619">
        <v>-10</v>
      </c>
      <c r="X24" s="619">
        <v>-40</v>
      </c>
      <c r="Y24" s="619">
        <v>35</v>
      </c>
      <c r="Z24" s="619">
        <v>50</v>
      </c>
      <c r="AA24" s="428">
        <v>24640.468471617602</v>
      </c>
      <c r="AB24" s="428">
        <v>921.06532641625199</v>
      </c>
      <c r="AC24" s="428">
        <v>-201.691338854939</v>
      </c>
      <c r="AD24" s="428">
        <v>12.2274029394952</v>
      </c>
      <c r="AE24" s="428">
        <v>-7.2680072989668103</v>
      </c>
      <c r="AF24" s="428">
        <v>-1.2551743996479801</v>
      </c>
      <c r="AG24" s="428">
        <v>5.7348468148937598E-2</v>
      </c>
      <c r="AH24" s="428">
        <v>-7.19111423188383E-2</v>
      </c>
      <c r="AI24" s="428">
        <v>-1.40263902936826E-2</v>
      </c>
      <c r="AJ24" s="428">
        <v>5.49176348365069E-3</v>
      </c>
      <c r="AK24" s="428">
        <v>839.20159283794806</v>
      </c>
      <c r="AL24" s="428">
        <v>-66.342261527004894</v>
      </c>
      <c r="AM24" s="428">
        <v>109.92508029231701</v>
      </c>
      <c r="AN24" s="428">
        <v>-1.8481376426455001</v>
      </c>
      <c r="AO24" s="428">
        <v>2.8608047451377501</v>
      </c>
      <c r="AP24" s="428">
        <v>-0.40415635400970401</v>
      </c>
      <c r="AQ24" s="428">
        <v>-1.2867957864367599E-2</v>
      </c>
      <c r="AR24" s="428">
        <v>1.6666949408907498E-2</v>
      </c>
      <c r="AS24" s="428">
        <v>-6.8209370831511197E-3</v>
      </c>
      <c r="AT24" s="428">
        <v>-2.3167624679662499E-3</v>
      </c>
      <c r="AU24" s="428"/>
      <c r="AV24" s="428"/>
      <c r="AW24" s="622">
        <v>1</v>
      </c>
      <c r="AX24" s="634"/>
      <c r="BA24" s="436"/>
    </row>
    <row r="25" spans="1:53" x14ac:dyDescent="0.25">
      <c r="A25" s="479">
        <f t="shared" si="2"/>
        <v>7.8426518481261214</v>
      </c>
      <c r="B25" s="479">
        <f t="shared" si="3"/>
        <v>6.6311791173543</v>
      </c>
      <c r="C25" s="615" t="s">
        <v>2000</v>
      </c>
      <c r="D25" s="293" t="s">
        <v>312</v>
      </c>
      <c r="E25" s="615" t="s">
        <v>2001</v>
      </c>
      <c r="F25" s="293" t="s">
        <v>312</v>
      </c>
      <c r="G25" s="214" t="s">
        <v>407</v>
      </c>
      <c r="H25" s="215">
        <v>33800</v>
      </c>
      <c r="I25" s="214" t="s">
        <v>408</v>
      </c>
      <c r="J25" s="215">
        <v>33800</v>
      </c>
      <c r="K25" s="215">
        <v>12400</v>
      </c>
      <c r="L25" s="215">
        <v>2800</v>
      </c>
      <c r="M25" s="215">
        <v>4900</v>
      </c>
      <c r="T25" s="623" t="s">
        <v>878</v>
      </c>
      <c r="U25" s="633"/>
      <c r="V25" s="633"/>
      <c r="W25" s="619">
        <v>-10</v>
      </c>
      <c r="X25" s="619">
        <v>-40</v>
      </c>
      <c r="Y25" s="619">
        <v>35</v>
      </c>
      <c r="Z25" s="619">
        <v>50</v>
      </c>
      <c r="AA25" s="428">
        <v>31328.166085422701</v>
      </c>
      <c r="AB25" s="428">
        <v>1145.3329646299201</v>
      </c>
      <c r="AC25" s="428">
        <v>-270.88562963935402</v>
      </c>
      <c r="AD25" s="428">
        <v>14.949133343391599</v>
      </c>
      <c r="AE25" s="428">
        <v>-8.8977472245756406</v>
      </c>
      <c r="AF25" s="428">
        <v>-1.2402254375194199</v>
      </c>
      <c r="AG25" s="428">
        <v>7.0601791440066702E-2</v>
      </c>
      <c r="AH25" s="428">
        <v>-8.2004725771579107E-2</v>
      </c>
      <c r="AI25" s="428">
        <v>-1.41908348130189E-2</v>
      </c>
      <c r="AJ25" s="428">
        <v>6.0754612652512297E-3</v>
      </c>
      <c r="AK25" s="428">
        <v>1057.14498127447</v>
      </c>
      <c r="AL25" s="428">
        <v>-87.721940861575106</v>
      </c>
      <c r="AM25" s="428">
        <v>141.15185860466499</v>
      </c>
      <c r="AN25" s="428">
        <v>-2.47688836025646</v>
      </c>
      <c r="AO25" s="428">
        <v>3.82103882479247</v>
      </c>
      <c r="AP25" s="428">
        <v>-0.54653500708305403</v>
      </c>
      <c r="AQ25" s="428">
        <v>-1.7150445108471E-2</v>
      </c>
      <c r="AR25" s="428">
        <v>2.4032444109673898E-2</v>
      </c>
      <c r="AS25" s="428">
        <v>-8.2417272569243506E-3</v>
      </c>
      <c r="AT25" s="428">
        <v>-1.84112915050018E-3</v>
      </c>
      <c r="AU25" s="488"/>
      <c r="AV25" s="488"/>
      <c r="AW25" s="622">
        <v>1</v>
      </c>
      <c r="AX25" s="634"/>
      <c r="BA25" s="436"/>
    </row>
    <row r="26" spans="1:53" x14ac:dyDescent="0.25">
      <c r="A26" s="479">
        <f t="shared" si="2"/>
        <v>9.0803033983410142</v>
      </c>
      <c r="B26" s="479">
        <f t="shared" si="3"/>
        <v>7.6366758938208568</v>
      </c>
      <c r="C26" s="615" t="s">
        <v>2002</v>
      </c>
      <c r="D26" s="293" t="s">
        <v>312</v>
      </c>
      <c r="E26" s="615" t="s">
        <v>2003</v>
      </c>
      <c r="F26" s="293" t="s">
        <v>312</v>
      </c>
      <c r="G26" s="214" t="s">
        <v>571</v>
      </c>
      <c r="H26" s="215">
        <v>51800</v>
      </c>
      <c r="I26" s="214" t="s">
        <v>408</v>
      </c>
      <c r="J26" s="215">
        <v>33800</v>
      </c>
      <c r="K26" s="215">
        <v>12400</v>
      </c>
      <c r="L26" s="215">
        <v>2800</v>
      </c>
      <c r="M26" s="215">
        <v>4900</v>
      </c>
      <c r="T26" s="623" t="s">
        <v>881</v>
      </c>
      <c r="U26" s="633"/>
      <c r="V26" s="633"/>
      <c r="W26" s="619">
        <v>-10</v>
      </c>
      <c r="X26" s="619">
        <v>-40</v>
      </c>
      <c r="Y26" s="619">
        <v>35</v>
      </c>
      <c r="Z26" s="619">
        <v>50</v>
      </c>
      <c r="AA26" s="428">
        <v>36165.585826132497</v>
      </c>
      <c r="AB26" s="428">
        <v>1290.5901728416</v>
      </c>
      <c r="AC26" s="428">
        <v>-327.57491831343799</v>
      </c>
      <c r="AD26" s="428">
        <v>16.585993133298899</v>
      </c>
      <c r="AE26" s="428">
        <v>-9.6424673003725907</v>
      </c>
      <c r="AF26" s="428">
        <v>-0.95865869674972604</v>
      </c>
      <c r="AG26" s="428">
        <v>7.9857937584792094E-2</v>
      </c>
      <c r="AH26" s="428">
        <v>-8.1237686043656901E-2</v>
      </c>
      <c r="AI26" s="428">
        <v>-1.41860397072019E-2</v>
      </c>
      <c r="AJ26" s="428">
        <v>4.5452977249040702E-3</v>
      </c>
      <c r="AK26" s="428">
        <v>1355.2235096511799</v>
      </c>
      <c r="AL26" s="428">
        <v>-101.000163821565</v>
      </c>
      <c r="AM26" s="428">
        <v>158.52448455789201</v>
      </c>
      <c r="AN26" s="428">
        <v>-2.8945157725312001</v>
      </c>
      <c r="AO26" s="428">
        <v>4.4292899850133098</v>
      </c>
      <c r="AP26" s="428">
        <v>-0.68403914365308904</v>
      </c>
      <c r="AQ26" s="428">
        <v>-2.0096981043315299E-2</v>
      </c>
      <c r="AR26" s="428">
        <v>2.90850703471628E-2</v>
      </c>
      <c r="AS26" s="428">
        <v>-1.0402671701166899E-2</v>
      </c>
      <c r="AT26" s="428">
        <v>-9.1339900822807096E-4</v>
      </c>
      <c r="AU26" s="635"/>
      <c r="AV26" s="636"/>
      <c r="AW26" s="622">
        <v>1</v>
      </c>
      <c r="AX26" s="634"/>
      <c r="BA26" s="436"/>
    </row>
    <row r="27" spans="1:53" x14ac:dyDescent="0.25">
      <c r="A27" s="479">
        <f t="shared" si="2"/>
        <v>11.096151109787213</v>
      </c>
      <c r="B27" s="479">
        <f t="shared" si="3"/>
        <v>9.2285246006767085</v>
      </c>
      <c r="C27" s="615" t="s">
        <v>2004</v>
      </c>
      <c r="D27" s="293" t="s">
        <v>312</v>
      </c>
      <c r="E27" s="615" t="s">
        <v>2005</v>
      </c>
      <c r="F27" s="293" t="s">
        <v>312</v>
      </c>
      <c r="G27" s="214" t="s">
        <v>571</v>
      </c>
      <c r="H27" s="215">
        <v>51800</v>
      </c>
      <c r="I27" s="214" t="s">
        <v>417</v>
      </c>
      <c r="J27" s="215">
        <v>51800</v>
      </c>
      <c r="K27" s="215">
        <v>12400</v>
      </c>
      <c r="L27" s="215">
        <v>2800</v>
      </c>
      <c r="M27" s="215">
        <v>4900</v>
      </c>
      <c r="T27" s="623" t="s">
        <v>884</v>
      </c>
      <c r="U27" s="633"/>
      <c r="V27" s="633"/>
      <c r="W27" s="619">
        <v>-10</v>
      </c>
      <c r="X27" s="619">
        <v>-40</v>
      </c>
      <c r="Y27" s="619">
        <v>35</v>
      </c>
      <c r="Z27" s="619">
        <v>50</v>
      </c>
      <c r="AA27" s="428">
        <v>45564.517853662597</v>
      </c>
      <c r="AB27" s="428">
        <v>1587.8818436076899</v>
      </c>
      <c r="AC27" s="428">
        <v>-436.317439961574</v>
      </c>
      <c r="AD27" s="428">
        <v>20.082307557272401</v>
      </c>
      <c r="AE27" s="428">
        <v>-11.490353370089601</v>
      </c>
      <c r="AF27" s="428">
        <v>-0.75282487384362295</v>
      </c>
      <c r="AG27" s="428">
        <v>9.9200698881752203E-2</v>
      </c>
      <c r="AH27" s="428">
        <v>-8.4915280824638506E-2</v>
      </c>
      <c r="AI27" s="428">
        <v>-1.3242649864716301E-2</v>
      </c>
      <c r="AJ27" s="428">
        <v>5.5496415914776899E-3</v>
      </c>
      <c r="AK27" s="428">
        <v>1875.8694679857099</v>
      </c>
      <c r="AL27" s="428">
        <v>-126.81474935001999</v>
      </c>
      <c r="AM27" s="428">
        <v>192.99026371489899</v>
      </c>
      <c r="AN27" s="428">
        <v>-3.7250341478779498</v>
      </c>
      <c r="AO27" s="428">
        <v>5.6653314716977299</v>
      </c>
      <c r="AP27" s="428">
        <v>-0.94254478302710698</v>
      </c>
      <c r="AQ27" s="428">
        <v>-2.5943838075074398E-2</v>
      </c>
      <c r="AR27" s="428">
        <v>3.8751473047779102E-2</v>
      </c>
      <c r="AS27" s="428">
        <v>-1.4371736224314599E-2</v>
      </c>
      <c r="AT27" s="428">
        <v>1.73043929815081E-4</v>
      </c>
      <c r="AU27" s="635"/>
      <c r="AV27" s="636"/>
      <c r="AW27" s="622">
        <v>1</v>
      </c>
      <c r="AX27" s="634"/>
      <c r="BA27" s="436"/>
    </row>
    <row r="28" spans="1:53" ht="15.75" x14ac:dyDescent="0.25">
      <c r="A28" s="479">
        <f t="shared" si="2"/>
        <v>13.412032263068308</v>
      </c>
      <c r="B28" s="479">
        <f t="shared" si="3"/>
        <v>10.756808097115615</v>
      </c>
      <c r="C28" s="615" t="s">
        <v>2006</v>
      </c>
      <c r="D28" s="293" t="s">
        <v>312</v>
      </c>
      <c r="E28" s="615" t="s">
        <v>2007</v>
      </c>
      <c r="F28" s="293" t="s">
        <v>312</v>
      </c>
      <c r="G28" s="214" t="s">
        <v>2008</v>
      </c>
      <c r="H28" s="216">
        <v>171500</v>
      </c>
      <c r="I28" s="214" t="s">
        <v>820</v>
      </c>
      <c r="J28" s="216">
        <v>62000</v>
      </c>
      <c r="K28" s="215">
        <v>12400</v>
      </c>
      <c r="L28" s="215">
        <v>2800</v>
      </c>
      <c r="M28" s="215">
        <v>4900</v>
      </c>
      <c r="T28" s="637" t="s">
        <v>887</v>
      </c>
      <c r="U28" s="638"/>
      <c r="V28" s="638"/>
      <c r="W28" s="619">
        <v>-10</v>
      </c>
      <c r="X28" s="619">
        <v>-40</v>
      </c>
      <c r="Y28" s="619">
        <v>35</v>
      </c>
      <c r="Z28" s="619">
        <v>50</v>
      </c>
      <c r="AA28" s="428">
        <v>60719.289917152797</v>
      </c>
      <c r="AB28" s="428">
        <v>2148.4833700260401</v>
      </c>
      <c r="AC28" s="428">
        <v>-662.76880313462902</v>
      </c>
      <c r="AD28" s="428">
        <v>27.257925748720101</v>
      </c>
      <c r="AE28" s="428">
        <v>-17.600852188363799</v>
      </c>
      <c r="AF28" s="428">
        <v>0.28449334734888299</v>
      </c>
      <c r="AG28" s="428">
        <v>0.131143798218292</v>
      </c>
      <c r="AH28" s="428">
        <v>-0.13254786442074301</v>
      </c>
      <c r="AI28" s="428">
        <v>-3.12991854973204E-3</v>
      </c>
      <c r="AJ28" s="428">
        <v>1.2660555142706301E-3</v>
      </c>
      <c r="AK28" s="428">
        <v>2979.51242389863</v>
      </c>
      <c r="AL28" s="428">
        <v>-151.367590296401</v>
      </c>
      <c r="AM28" s="428">
        <v>212.81653488208099</v>
      </c>
      <c r="AN28" s="428">
        <v>-4.8285746005821197</v>
      </c>
      <c r="AO28" s="428">
        <v>7.4960750342869504</v>
      </c>
      <c r="AP28" s="428">
        <v>-0.72291198840568305</v>
      </c>
      <c r="AQ28" s="428">
        <v>-3.4830499545188E-2</v>
      </c>
      <c r="AR28" s="428">
        <v>5.8308333944407598E-2</v>
      </c>
      <c r="AS28" s="428">
        <v>-1.6610352614564401E-2</v>
      </c>
      <c r="AT28" s="428">
        <v>-1.1034828466070701E-3</v>
      </c>
      <c r="AU28" s="635"/>
      <c r="AV28" s="636"/>
      <c r="AW28" s="622">
        <v>1</v>
      </c>
      <c r="AX28" s="634"/>
      <c r="BA28" s="436"/>
    </row>
    <row r="29" spans="1:53" ht="15.75" x14ac:dyDescent="0.25">
      <c r="A29" s="479">
        <f t="shared" si="2"/>
        <v>18.183114112434946</v>
      </c>
      <c r="B29" s="479">
        <f t="shared" si="3"/>
        <v>14.480709351219081</v>
      </c>
      <c r="C29" s="615" t="s">
        <v>2009</v>
      </c>
      <c r="D29" s="293" t="s">
        <v>312</v>
      </c>
      <c r="E29" s="639"/>
      <c r="F29" s="625"/>
      <c r="G29" s="214" t="s">
        <v>2008</v>
      </c>
      <c r="H29" s="216">
        <v>171500</v>
      </c>
      <c r="I29" s="214" t="s">
        <v>820</v>
      </c>
      <c r="J29" s="216">
        <v>62000</v>
      </c>
      <c r="K29" s="215">
        <v>12400</v>
      </c>
      <c r="L29" s="215">
        <v>2800</v>
      </c>
      <c r="M29" s="215">
        <v>4900</v>
      </c>
      <c r="T29" s="623" t="s">
        <v>892</v>
      </c>
      <c r="U29" s="633"/>
      <c r="V29" s="633"/>
      <c r="W29" s="619">
        <v>-10</v>
      </c>
      <c r="X29" s="619">
        <v>-40</v>
      </c>
      <c r="Y29" s="619">
        <v>35</v>
      </c>
      <c r="Z29" s="619">
        <v>50</v>
      </c>
      <c r="AA29" s="428">
        <v>78332.875492449704</v>
      </c>
      <c r="AB29" s="428">
        <v>2836.1374852372601</v>
      </c>
      <c r="AC29" s="428">
        <v>-665.476563813746</v>
      </c>
      <c r="AD29" s="428">
        <v>37.182644772977703</v>
      </c>
      <c r="AE29" s="428">
        <v>-19.753920496826499</v>
      </c>
      <c r="AF29" s="428">
        <v>-3.4422482643621</v>
      </c>
      <c r="AG29" s="428">
        <v>0.18147744877198199</v>
      </c>
      <c r="AH29" s="428">
        <v>-0.17624462176546701</v>
      </c>
      <c r="AI29" s="428">
        <v>-4.9629802012343398E-2</v>
      </c>
      <c r="AJ29" s="428">
        <v>1.8111594924957401E-2</v>
      </c>
      <c r="AK29" s="428">
        <v>2740.6322089812902</v>
      </c>
      <c r="AL29" s="428">
        <v>-207.22868620558199</v>
      </c>
      <c r="AM29" s="428">
        <v>350.15199079873599</v>
      </c>
      <c r="AN29" s="428">
        <v>-6.23136919114439</v>
      </c>
      <c r="AO29" s="428">
        <v>9.7322784681228391</v>
      </c>
      <c r="AP29" s="428">
        <v>-1.73960609593181</v>
      </c>
      <c r="AQ29" s="428">
        <v>-4.5383190090956101E-2</v>
      </c>
      <c r="AR29" s="428">
        <v>6.5285046721690707E-2</v>
      </c>
      <c r="AS29" s="428">
        <v>-2.0457131150611998E-2</v>
      </c>
      <c r="AT29" s="428">
        <v>-3.4746600747171102E-3</v>
      </c>
      <c r="AU29" s="635"/>
      <c r="AV29" s="636"/>
      <c r="AW29" s="622">
        <v>1</v>
      </c>
      <c r="AX29" s="634"/>
      <c r="BA29" s="436"/>
    </row>
    <row r="30" spans="1:53" ht="15.75" x14ac:dyDescent="0.25">
      <c r="A30" s="479">
        <f t="shared" si="2"/>
        <v>22.014715121638968</v>
      </c>
      <c r="B30" s="479">
        <f t="shared" si="3"/>
        <v>17.288292439436482</v>
      </c>
      <c r="C30" s="615" t="s">
        <v>2010</v>
      </c>
      <c r="D30" s="293" t="s">
        <v>312</v>
      </c>
      <c r="E30" s="639"/>
      <c r="F30" s="625"/>
      <c r="G30" s="214" t="s">
        <v>2008</v>
      </c>
      <c r="H30" s="216">
        <v>171500</v>
      </c>
      <c r="I30" s="214" t="s">
        <v>820</v>
      </c>
      <c r="J30" s="216">
        <v>62000</v>
      </c>
      <c r="K30" s="215">
        <v>12400</v>
      </c>
      <c r="L30" s="215">
        <v>2800</v>
      </c>
      <c r="M30" s="215">
        <v>4900</v>
      </c>
      <c r="T30" s="623" t="s">
        <v>895</v>
      </c>
      <c r="U30" s="633"/>
      <c r="V30" s="633"/>
      <c r="W30" s="619">
        <v>-10</v>
      </c>
      <c r="X30" s="619">
        <v>-40</v>
      </c>
      <c r="Y30" s="619">
        <v>35</v>
      </c>
      <c r="Z30" s="619">
        <v>50</v>
      </c>
      <c r="AA30" s="428">
        <v>88875.443295469406</v>
      </c>
      <c r="AB30" s="428">
        <v>3064.7041581192898</v>
      </c>
      <c r="AC30" s="428">
        <v>-813.45733873053098</v>
      </c>
      <c r="AD30" s="428">
        <v>38.094668704534101</v>
      </c>
      <c r="AE30" s="428">
        <v>-21.703902180605699</v>
      </c>
      <c r="AF30" s="428">
        <v>-2.2062879072713701</v>
      </c>
      <c r="AG30" s="428">
        <v>0.184256903707715</v>
      </c>
      <c r="AH30" s="428">
        <v>-0.1675135565609</v>
      </c>
      <c r="AI30" s="428">
        <v>-3.5013656866475999E-2</v>
      </c>
      <c r="AJ30" s="428">
        <v>1.30923267195078E-2</v>
      </c>
      <c r="AK30" s="428">
        <v>3972.9029948644502</v>
      </c>
      <c r="AL30" s="428">
        <v>-209.010221206598</v>
      </c>
      <c r="AM30" s="428">
        <v>350.67497559675201</v>
      </c>
      <c r="AN30" s="428">
        <v>-5.9943973550374103</v>
      </c>
      <c r="AO30" s="428">
        <v>10.1563078541356</v>
      </c>
      <c r="AP30" s="428">
        <v>-1.5647388051023501</v>
      </c>
      <c r="AQ30" s="428">
        <v>-3.74470474675518E-2</v>
      </c>
      <c r="AR30" s="428">
        <v>7.0464923436383803E-2</v>
      </c>
      <c r="AS30" s="428">
        <v>-1.9169018591581599E-2</v>
      </c>
      <c r="AT30" s="428">
        <v>-1.47364137706475E-3</v>
      </c>
      <c r="AU30" s="635"/>
      <c r="AV30" s="636"/>
      <c r="AW30" s="622">
        <v>1</v>
      </c>
      <c r="AX30" s="634"/>
      <c r="BA30" s="436"/>
    </row>
    <row r="31" spans="1:53" ht="15.75" x14ac:dyDescent="0.25">
      <c r="A31" s="479">
        <f t="shared" si="2"/>
        <v>26.456301491974926</v>
      </c>
      <c r="B31" s="479">
        <f t="shared" si="3"/>
        <v>20.709390996876046</v>
      </c>
      <c r="C31" s="615" t="s">
        <v>2011</v>
      </c>
      <c r="D31" s="293" t="s">
        <v>312</v>
      </c>
      <c r="E31" s="639"/>
      <c r="F31" s="625"/>
      <c r="G31" s="214" t="s">
        <v>2008</v>
      </c>
      <c r="H31" s="216">
        <v>171500</v>
      </c>
      <c r="I31" s="214" t="s">
        <v>820</v>
      </c>
      <c r="J31" s="216">
        <v>62000</v>
      </c>
      <c r="K31" s="215">
        <v>12400</v>
      </c>
      <c r="L31" s="215">
        <v>2800</v>
      </c>
      <c r="M31" s="215">
        <v>4900</v>
      </c>
      <c r="T31" s="623" t="s">
        <v>898</v>
      </c>
      <c r="U31" s="633"/>
      <c r="V31" s="633"/>
      <c r="W31" s="619">
        <v>-10</v>
      </c>
      <c r="X31" s="619">
        <v>-40</v>
      </c>
      <c r="Y31" s="619">
        <v>35</v>
      </c>
      <c r="Z31" s="619">
        <v>50</v>
      </c>
      <c r="AA31" s="428">
        <v>102612.789061788</v>
      </c>
      <c r="AB31" s="428">
        <v>3552.4855433591802</v>
      </c>
      <c r="AC31" s="428">
        <v>-899.72527976050503</v>
      </c>
      <c r="AD31" s="428">
        <v>44.297755006034002</v>
      </c>
      <c r="AE31" s="428">
        <v>-25.0750533297959</v>
      </c>
      <c r="AF31" s="428">
        <v>-3.2640412750735299</v>
      </c>
      <c r="AG31" s="428">
        <v>0.213409456741946</v>
      </c>
      <c r="AH31" s="428">
        <v>-0.20142200853487599</v>
      </c>
      <c r="AI31" s="428">
        <v>-4.7859785160779898E-2</v>
      </c>
      <c r="AJ31" s="428">
        <v>1.7340053604873101E-2</v>
      </c>
      <c r="AK31" s="428">
        <v>4773.4202076849197</v>
      </c>
      <c r="AL31" s="428">
        <v>-239.64126384129199</v>
      </c>
      <c r="AM31" s="428">
        <v>420.01937574122798</v>
      </c>
      <c r="AN31" s="428">
        <v>-7.0594802829999397</v>
      </c>
      <c r="AO31" s="428">
        <v>12.3186570349467</v>
      </c>
      <c r="AP31" s="428">
        <v>-1.86515352115874</v>
      </c>
      <c r="AQ31" s="428">
        <v>-4.4752260800571902E-2</v>
      </c>
      <c r="AR31" s="428">
        <v>8.8271220496025204E-2</v>
      </c>
      <c r="AS31" s="428">
        <v>-2.6253535578222499E-2</v>
      </c>
      <c r="AT31" s="428">
        <v>-1.38685496513536E-3</v>
      </c>
      <c r="AU31" s="635"/>
      <c r="AV31" s="636"/>
      <c r="AW31" s="622">
        <v>1</v>
      </c>
      <c r="AX31" s="634"/>
      <c r="BA31" s="436"/>
    </row>
    <row r="32" spans="1:53" ht="15.75" x14ac:dyDescent="0.25">
      <c r="A32" s="479">
        <f t="shared" si="2"/>
        <v>31.493616798455943</v>
      </c>
      <c r="B32" s="479">
        <f t="shared" si="3"/>
        <v>24.657731182602248</v>
      </c>
      <c r="C32" s="615" t="s">
        <v>2012</v>
      </c>
      <c r="D32" s="293" t="s">
        <v>312</v>
      </c>
      <c r="E32" s="639"/>
      <c r="F32" s="625"/>
      <c r="G32" s="214" t="s">
        <v>1985</v>
      </c>
      <c r="H32" s="216">
        <v>228900</v>
      </c>
      <c r="I32" s="214" t="s">
        <v>820</v>
      </c>
      <c r="J32" s="216">
        <v>62000</v>
      </c>
      <c r="K32" s="215">
        <v>12400</v>
      </c>
      <c r="L32" s="215">
        <v>2800</v>
      </c>
      <c r="M32" s="215">
        <v>4900</v>
      </c>
      <c r="T32" s="623" t="s">
        <v>901</v>
      </c>
      <c r="U32" s="633"/>
      <c r="V32" s="633"/>
      <c r="W32" s="619">
        <v>-10</v>
      </c>
      <c r="X32" s="619">
        <v>-40</v>
      </c>
      <c r="Y32" s="619">
        <v>35</v>
      </c>
      <c r="Z32" s="619">
        <v>50</v>
      </c>
      <c r="AA32" s="428">
        <v>117161.68917738101</v>
      </c>
      <c r="AB32" s="428">
        <v>4075.00227806777</v>
      </c>
      <c r="AC32" s="428">
        <v>-974.82894727573398</v>
      </c>
      <c r="AD32" s="428">
        <v>51.0126810056449</v>
      </c>
      <c r="AE32" s="428">
        <v>-28.603326085973599</v>
      </c>
      <c r="AF32" s="428">
        <v>-4.7256622034798301</v>
      </c>
      <c r="AG32" s="428">
        <v>0.244935190986214</v>
      </c>
      <c r="AH32" s="428">
        <v>-0.23964765665456</v>
      </c>
      <c r="AI32" s="428">
        <v>-6.4809021617751705E-2</v>
      </c>
      <c r="AJ32" s="428">
        <v>2.3351278134968699E-2</v>
      </c>
      <c r="AK32" s="428">
        <v>5725.4602596326204</v>
      </c>
      <c r="AL32" s="428">
        <v>-269.32719405966498</v>
      </c>
      <c r="AM32" s="428">
        <v>499.04441321593401</v>
      </c>
      <c r="AN32" s="428">
        <v>-8.1481593113859496</v>
      </c>
      <c r="AO32" s="428">
        <v>14.811747052007799</v>
      </c>
      <c r="AP32" s="428">
        <v>-2.1520496711558499</v>
      </c>
      <c r="AQ32" s="428">
        <v>-5.1981552572639901E-2</v>
      </c>
      <c r="AR32" s="428">
        <v>0.10930015950262301</v>
      </c>
      <c r="AS32" s="428">
        <v>-3.3916866414096102E-2</v>
      </c>
      <c r="AT32" s="428">
        <v>-1.50249233760045E-3</v>
      </c>
      <c r="AU32" s="635"/>
      <c r="AV32" s="636"/>
      <c r="AW32" s="622">
        <v>1</v>
      </c>
      <c r="AX32" s="634"/>
      <c r="BA32" s="436"/>
    </row>
    <row r="33" spans="1:53" ht="15.75" x14ac:dyDescent="0.25">
      <c r="A33" s="479">
        <f t="shared" si="2"/>
        <v>37.724366687355804</v>
      </c>
      <c r="B33" s="479">
        <f t="shared" si="3"/>
        <v>29.560525073412414</v>
      </c>
      <c r="C33" s="640" t="s">
        <v>2013</v>
      </c>
      <c r="D33" s="293" t="s">
        <v>312</v>
      </c>
      <c r="E33" s="267"/>
      <c r="F33" s="625"/>
      <c r="G33" s="214" t="s">
        <v>869</v>
      </c>
      <c r="H33" s="216">
        <v>239200</v>
      </c>
      <c r="I33" s="214" t="s">
        <v>831</v>
      </c>
      <c r="J33" s="216">
        <v>66400</v>
      </c>
      <c r="K33" s="215">
        <v>12400</v>
      </c>
      <c r="L33" s="215">
        <v>2800</v>
      </c>
      <c r="M33" s="215">
        <v>4900</v>
      </c>
      <c r="T33" s="623" t="s">
        <v>904</v>
      </c>
      <c r="U33" s="633"/>
      <c r="V33" s="633"/>
      <c r="W33" s="619">
        <v>-10</v>
      </c>
      <c r="X33" s="619">
        <v>-40</v>
      </c>
      <c r="Y33" s="619">
        <v>35</v>
      </c>
      <c r="Z33" s="619">
        <v>50</v>
      </c>
      <c r="AA33" s="428">
        <v>139872.938061697</v>
      </c>
      <c r="AB33" s="428">
        <v>4881.4896200905396</v>
      </c>
      <c r="AC33" s="428">
        <v>-1256.3396421478001</v>
      </c>
      <c r="AD33" s="428">
        <v>61.214172350046901</v>
      </c>
      <c r="AE33" s="428">
        <v>-37.986064940674403</v>
      </c>
      <c r="AF33" s="428">
        <v>-3.5774696026358299</v>
      </c>
      <c r="AG33" s="428">
        <v>0.28248190613312102</v>
      </c>
      <c r="AH33" s="428">
        <v>-0.34136897767419999</v>
      </c>
      <c r="AI33" s="428">
        <v>-4.9272026643410599E-2</v>
      </c>
      <c r="AJ33" s="428">
        <v>1.4253282683623201E-2</v>
      </c>
      <c r="AK33" s="428">
        <v>7829.5740846446797</v>
      </c>
      <c r="AL33" s="428">
        <v>-262.32187142787302</v>
      </c>
      <c r="AM33" s="428">
        <v>539.95126681790498</v>
      </c>
      <c r="AN33" s="428">
        <v>-8.9740951425022804</v>
      </c>
      <c r="AO33" s="428">
        <v>14.2138772353708</v>
      </c>
      <c r="AP33" s="428">
        <v>-1.8815657993211701</v>
      </c>
      <c r="AQ33" s="428">
        <v>-6.4923887599489596E-2</v>
      </c>
      <c r="AR33" s="428">
        <v>8.44073921765221E-2</v>
      </c>
      <c r="AS33" s="428">
        <v>-2.1642886693939899E-2</v>
      </c>
      <c r="AT33" s="428">
        <v>-6.8854186331368901E-3</v>
      </c>
      <c r="AU33" s="635"/>
      <c r="AV33" s="636"/>
      <c r="AW33" s="622">
        <v>1</v>
      </c>
      <c r="AX33" s="634"/>
      <c r="BA33" s="436"/>
    </row>
    <row r="34" spans="1:53" ht="15.75" x14ac:dyDescent="0.25">
      <c r="A34" s="479">
        <f t="shared" si="2"/>
        <v>47.883510701760862</v>
      </c>
      <c r="B34" s="479">
        <f t="shared" si="3"/>
        <v>37.906146495360538</v>
      </c>
      <c r="C34" s="640" t="s">
        <v>2014</v>
      </c>
      <c r="D34" s="293" t="s">
        <v>312</v>
      </c>
      <c r="E34" s="267"/>
      <c r="F34" s="641"/>
      <c r="G34" s="214" t="s">
        <v>869</v>
      </c>
      <c r="H34" s="216">
        <v>239200</v>
      </c>
      <c r="I34" s="214" t="s">
        <v>2015</v>
      </c>
      <c r="J34" s="216">
        <v>228900</v>
      </c>
      <c r="K34" s="215">
        <v>12400</v>
      </c>
      <c r="L34" s="215">
        <v>2800</v>
      </c>
      <c r="M34" s="215">
        <v>4900</v>
      </c>
      <c r="T34" s="623" t="s">
        <v>909</v>
      </c>
      <c r="U34" s="633"/>
      <c r="V34" s="633"/>
      <c r="W34" s="619">
        <v>-10</v>
      </c>
      <c r="X34" s="619">
        <v>-40</v>
      </c>
      <c r="Y34" s="619">
        <v>35</v>
      </c>
      <c r="Z34" s="619">
        <v>50</v>
      </c>
      <c r="AA34" s="428">
        <v>177920.174355767</v>
      </c>
      <c r="AB34" s="428">
        <v>6080.6844353036204</v>
      </c>
      <c r="AC34" s="428">
        <v>-1830.9243842276401</v>
      </c>
      <c r="AD34" s="428">
        <v>75.261931950176105</v>
      </c>
      <c r="AE34" s="428">
        <v>-48.658929392846801</v>
      </c>
      <c r="AF34" s="428">
        <v>1.53216650803187</v>
      </c>
      <c r="AG34" s="428">
        <v>0.35028644910269002</v>
      </c>
      <c r="AH34" s="428">
        <v>-0.39642046023358601</v>
      </c>
      <c r="AI34" s="428">
        <v>-2.9785002900890801E-2</v>
      </c>
      <c r="AJ34" s="428">
        <v>-2.1847960831787201E-2</v>
      </c>
      <c r="AK34" s="428">
        <v>12372.0581709203</v>
      </c>
      <c r="AL34" s="428">
        <v>-258.74126166239398</v>
      </c>
      <c r="AM34" s="428">
        <v>491.46945581826498</v>
      </c>
      <c r="AN34" s="428">
        <v>-10.667957089753999</v>
      </c>
      <c r="AO34" s="428">
        <v>15.0359120355351</v>
      </c>
      <c r="AP34" s="428">
        <v>1.38024792860719</v>
      </c>
      <c r="AQ34" s="428">
        <v>-7.7083250568950795E-2</v>
      </c>
      <c r="AR34" s="428">
        <v>0.114391144174723</v>
      </c>
      <c r="AS34" s="428">
        <v>9.9277282079050806E-3</v>
      </c>
      <c r="AT34" s="428">
        <v>-2.5280519368121399E-2</v>
      </c>
      <c r="AU34" s="635"/>
      <c r="AV34" s="636"/>
      <c r="AW34" s="622">
        <v>1</v>
      </c>
      <c r="AX34" s="634"/>
      <c r="BA34" s="436"/>
    </row>
    <row r="35" spans="1:53" ht="15.75" x14ac:dyDescent="0.25">
      <c r="A35" s="606">
        <f t="shared" si="2"/>
        <v>56.586550031035252</v>
      </c>
      <c r="B35" s="606">
        <f t="shared" si="3"/>
        <v>45.48563699586056</v>
      </c>
      <c r="C35" s="642" t="s">
        <v>2016</v>
      </c>
      <c r="D35" s="293" t="s">
        <v>312</v>
      </c>
      <c r="E35" s="643"/>
      <c r="F35" s="625"/>
      <c r="G35" s="214" t="s">
        <v>869</v>
      </c>
      <c r="H35" s="216">
        <v>239200</v>
      </c>
      <c r="I35" s="214" t="s">
        <v>1992</v>
      </c>
      <c r="J35" s="216">
        <v>239200</v>
      </c>
      <c r="K35" s="215">
        <v>12400</v>
      </c>
      <c r="L35" s="215">
        <v>2800</v>
      </c>
      <c r="M35" s="215">
        <v>4900</v>
      </c>
      <c r="Q35" s="644"/>
      <c r="T35" s="623" t="s">
        <v>912</v>
      </c>
      <c r="U35" s="633"/>
      <c r="V35" s="633"/>
      <c r="W35" s="619">
        <v>-10</v>
      </c>
      <c r="X35" s="619">
        <v>-40</v>
      </c>
      <c r="Y35" s="619">
        <v>35</v>
      </c>
      <c r="Z35" s="619">
        <v>50</v>
      </c>
      <c r="AA35" s="428">
        <v>209809.407092546</v>
      </c>
      <c r="AB35" s="428">
        <v>7322.2344301358098</v>
      </c>
      <c r="AC35" s="428">
        <v>-1884.5094632216999</v>
      </c>
      <c r="AD35" s="428">
        <v>91.821258525070505</v>
      </c>
      <c r="AE35" s="428">
        <v>-56.9790974110119</v>
      </c>
      <c r="AF35" s="428">
        <v>-5.3662044039538204</v>
      </c>
      <c r="AG35" s="428">
        <v>0.423722859199683</v>
      </c>
      <c r="AH35" s="428">
        <v>-0.51205346651130101</v>
      </c>
      <c r="AI35" s="428">
        <v>-7.3908039965113997E-2</v>
      </c>
      <c r="AJ35" s="428">
        <v>2.1379924025435901E-2</v>
      </c>
      <c r="AK35" s="428">
        <v>12650.7698618091</v>
      </c>
      <c r="AL35" s="428">
        <v>-375.25832321601098</v>
      </c>
      <c r="AM35" s="428">
        <v>787.3108019883</v>
      </c>
      <c r="AN35" s="428">
        <v>-12.8940295991491</v>
      </c>
      <c r="AO35" s="428">
        <v>20.425414632959601</v>
      </c>
      <c r="AP35" s="428">
        <v>-2.8600959933539598</v>
      </c>
      <c r="AQ35" s="428">
        <v>-9.2477202213276904E-2</v>
      </c>
      <c r="AR35" s="428">
        <v>0.11790326506896801</v>
      </c>
      <c r="AS35" s="428">
        <v>-3.2149623602051598E-2</v>
      </c>
      <c r="AT35" s="428">
        <v>-9.3181091735260006E-3</v>
      </c>
      <c r="AU35" s="635"/>
      <c r="AV35" s="636"/>
      <c r="AW35" s="622">
        <v>1</v>
      </c>
      <c r="AX35" s="634"/>
      <c r="BA35" s="436"/>
    </row>
    <row r="36" spans="1:53" ht="15" customHeight="1" x14ac:dyDescent="0.25">
      <c r="A36" s="1033" t="s">
        <v>1004</v>
      </c>
      <c r="B36" s="1033"/>
      <c r="C36" s="1033"/>
      <c r="D36" s="1033"/>
      <c r="E36" s="1033"/>
      <c r="F36" s="1033"/>
      <c r="G36" s="1033"/>
      <c r="H36" s="1033"/>
      <c r="I36" s="1033"/>
      <c r="J36" s="1033"/>
      <c r="K36" s="1033"/>
      <c r="L36" s="1033"/>
      <c r="M36" s="1033"/>
      <c r="BA36" s="436"/>
    </row>
    <row r="37" spans="1:53" ht="14.25" customHeight="1" x14ac:dyDescent="0.25">
      <c r="A37" s="1034" t="s">
        <v>1975</v>
      </c>
      <c r="B37" s="1034"/>
      <c r="C37" s="1034"/>
      <c r="D37" s="1034"/>
      <c r="E37" s="1034"/>
      <c r="F37" s="1034"/>
      <c r="G37" s="1034"/>
      <c r="H37" s="1034"/>
      <c r="I37" s="1034"/>
      <c r="J37" s="1034"/>
      <c r="K37" s="1034"/>
      <c r="L37" s="1034"/>
      <c r="M37" s="1034"/>
      <c r="BA37" s="436"/>
    </row>
    <row r="38" spans="1:53" ht="15.75" x14ac:dyDescent="0.25">
      <c r="A38" s="645">
        <f t="shared" ref="A38:B49" si="4">A11*1.5</f>
        <v>0</v>
      </c>
      <c r="B38" s="645">
        <f t="shared" si="4"/>
        <v>0</v>
      </c>
      <c r="C38" s="419" t="s">
        <v>2017</v>
      </c>
      <c r="D38" s="293" t="s">
        <v>312</v>
      </c>
      <c r="E38" s="615"/>
      <c r="F38" s="293" t="s">
        <v>312</v>
      </c>
      <c r="G38" s="214" t="s">
        <v>416</v>
      </c>
      <c r="H38" s="216">
        <v>62000</v>
      </c>
      <c r="I38" s="214" t="s">
        <v>417</v>
      </c>
      <c r="J38" s="215">
        <v>51800</v>
      </c>
      <c r="K38" s="215">
        <v>12400</v>
      </c>
      <c r="L38" s="215">
        <v>2800</v>
      </c>
      <c r="M38" s="215">
        <v>4900</v>
      </c>
      <c r="BA38" s="436"/>
    </row>
    <row r="39" spans="1:53" ht="15.75" x14ac:dyDescent="0.25">
      <c r="A39" s="645">
        <f t="shared" si="4"/>
        <v>0</v>
      </c>
      <c r="B39" s="645">
        <f t="shared" si="4"/>
        <v>0</v>
      </c>
      <c r="C39" s="615" t="s">
        <v>2018</v>
      </c>
      <c r="D39" s="293" t="s">
        <v>312</v>
      </c>
      <c r="E39" s="615" t="s">
        <v>2019</v>
      </c>
      <c r="F39" s="293" t="s">
        <v>312</v>
      </c>
      <c r="G39" s="214" t="s">
        <v>819</v>
      </c>
      <c r="H39" s="216">
        <v>66400</v>
      </c>
      <c r="I39" s="214" t="s">
        <v>820</v>
      </c>
      <c r="J39" s="216">
        <v>62000</v>
      </c>
      <c r="K39" s="215">
        <v>12400</v>
      </c>
      <c r="L39" s="215">
        <v>2800</v>
      </c>
      <c r="M39" s="215">
        <v>4900</v>
      </c>
      <c r="BA39" s="436"/>
    </row>
    <row r="40" spans="1:53" ht="15.75" x14ac:dyDescent="0.25">
      <c r="A40" s="645">
        <f t="shared" si="4"/>
        <v>0</v>
      </c>
      <c r="B40" s="645">
        <f t="shared" si="4"/>
        <v>0</v>
      </c>
      <c r="C40" s="615" t="s">
        <v>2020</v>
      </c>
      <c r="D40" s="293" t="s">
        <v>312</v>
      </c>
      <c r="E40" s="615" t="s">
        <v>2021</v>
      </c>
      <c r="F40" s="293" t="s">
        <v>312</v>
      </c>
      <c r="G40" s="214" t="s">
        <v>1985</v>
      </c>
      <c r="H40" s="216">
        <v>228900</v>
      </c>
      <c r="I40" s="214" t="s">
        <v>820</v>
      </c>
      <c r="J40" s="216">
        <v>62000</v>
      </c>
      <c r="K40" s="215">
        <v>12400</v>
      </c>
      <c r="L40" s="215">
        <v>2800</v>
      </c>
      <c r="M40" s="215">
        <v>4900</v>
      </c>
      <c r="BA40" s="436"/>
    </row>
    <row r="41" spans="1:53" ht="15.75" x14ac:dyDescent="0.25">
      <c r="A41" s="645">
        <f t="shared" si="4"/>
        <v>0</v>
      </c>
      <c r="B41" s="645">
        <f t="shared" si="4"/>
        <v>0</v>
      </c>
      <c r="C41" s="615" t="s">
        <v>2022</v>
      </c>
      <c r="D41" s="293" t="s">
        <v>312</v>
      </c>
      <c r="E41" s="615" t="s">
        <v>2023</v>
      </c>
      <c r="F41" s="293" t="s">
        <v>312</v>
      </c>
      <c r="G41" s="214" t="s">
        <v>1985</v>
      </c>
      <c r="H41" s="216">
        <v>228900</v>
      </c>
      <c r="I41" s="214" t="s">
        <v>820</v>
      </c>
      <c r="J41" s="216">
        <v>62000</v>
      </c>
      <c r="K41" s="215">
        <v>12400</v>
      </c>
      <c r="L41" s="215">
        <v>2800</v>
      </c>
      <c r="M41" s="215">
        <v>4900</v>
      </c>
      <c r="BA41" s="436"/>
    </row>
    <row r="42" spans="1:53" ht="15.75" x14ac:dyDescent="0.25">
      <c r="A42" s="645">
        <f t="shared" si="4"/>
        <v>0</v>
      </c>
      <c r="B42" s="645">
        <f t="shared" si="4"/>
        <v>0</v>
      </c>
      <c r="C42" s="615" t="s">
        <v>2024</v>
      </c>
      <c r="D42" s="293" t="s">
        <v>312</v>
      </c>
      <c r="E42" s="615" t="s">
        <v>2025</v>
      </c>
      <c r="F42" s="293" t="s">
        <v>312</v>
      </c>
      <c r="G42" s="214" t="s">
        <v>869</v>
      </c>
      <c r="H42" s="216">
        <v>239200</v>
      </c>
      <c r="I42" s="214" t="s">
        <v>831</v>
      </c>
      <c r="J42" s="216">
        <v>66400</v>
      </c>
      <c r="K42" s="215">
        <v>12400</v>
      </c>
      <c r="L42" s="215">
        <v>2800</v>
      </c>
      <c r="M42" s="215">
        <v>4900</v>
      </c>
      <c r="BA42" s="436"/>
    </row>
    <row r="43" spans="1:53" ht="15.75" x14ac:dyDescent="0.25">
      <c r="A43" s="645">
        <f t="shared" si="4"/>
        <v>0</v>
      </c>
      <c r="B43" s="645">
        <f t="shared" si="4"/>
        <v>0</v>
      </c>
      <c r="C43" s="615" t="s">
        <v>2026</v>
      </c>
      <c r="D43" s="293" t="s">
        <v>312</v>
      </c>
      <c r="E43" s="639"/>
      <c r="F43" s="625"/>
      <c r="G43" s="214" t="s">
        <v>869</v>
      </c>
      <c r="H43" s="216">
        <v>239200</v>
      </c>
      <c r="I43" s="214" t="s">
        <v>831</v>
      </c>
      <c r="J43" s="216">
        <v>66400</v>
      </c>
      <c r="K43" s="215">
        <v>12400</v>
      </c>
      <c r="L43" s="215">
        <v>2800</v>
      </c>
      <c r="M43" s="215">
        <v>4900</v>
      </c>
      <c r="BA43" s="436"/>
    </row>
    <row r="44" spans="1:53" ht="15.75" x14ac:dyDescent="0.25">
      <c r="A44" s="645">
        <f t="shared" si="4"/>
        <v>0</v>
      </c>
      <c r="B44" s="645">
        <f t="shared" si="4"/>
        <v>0</v>
      </c>
      <c r="C44" s="615" t="s">
        <v>2027</v>
      </c>
      <c r="D44" s="293" t="s">
        <v>312</v>
      </c>
      <c r="E44" s="639"/>
      <c r="F44" s="625"/>
      <c r="G44" s="214" t="s">
        <v>1211</v>
      </c>
      <c r="H44" s="216">
        <v>269400</v>
      </c>
      <c r="I44" s="214" t="s">
        <v>1992</v>
      </c>
      <c r="J44" s="216">
        <v>239200</v>
      </c>
      <c r="K44" s="215">
        <v>12400</v>
      </c>
      <c r="L44" s="215">
        <v>2800</v>
      </c>
      <c r="M44" s="215">
        <v>4900</v>
      </c>
      <c r="BA44" s="436"/>
    </row>
    <row r="45" spans="1:53" ht="15.75" x14ac:dyDescent="0.25">
      <c r="A45" s="645">
        <f t="shared" si="4"/>
        <v>0</v>
      </c>
      <c r="B45" s="645">
        <f t="shared" si="4"/>
        <v>0</v>
      </c>
      <c r="C45" s="615" t="s">
        <v>2028</v>
      </c>
      <c r="D45" s="293" t="s">
        <v>312</v>
      </c>
      <c r="E45" s="639"/>
      <c r="F45" s="625"/>
      <c r="G45" s="214" t="s">
        <v>1211</v>
      </c>
      <c r="H45" s="216">
        <v>269400</v>
      </c>
      <c r="I45" s="214" t="s">
        <v>1992</v>
      </c>
      <c r="J45" s="216">
        <v>239200</v>
      </c>
      <c r="K45" s="215">
        <v>12400</v>
      </c>
      <c r="L45" s="215">
        <v>2800</v>
      </c>
      <c r="M45" s="215">
        <v>4900</v>
      </c>
      <c r="BA45" s="436"/>
    </row>
    <row r="46" spans="1:53" ht="15.75" x14ac:dyDescent="0.25">
      <c r="A46" s="645">
        <f t="shared" si="4"/>
        <v>0</v>
      </c>
      <c r="B46" s="645">
        <f t="shared" si="4"/>
        <v>0</v>
      </c>
      <c r="C46" s="640" t="s">
        <v>2029</v>
      </c>
      <c r="D46" s="293" t="s">
        <v>312</v>
      </c>
      <c r="E46" s="267"/>
      <c r="F46" s="625"/>
      <c r="G46" s="214" t="s">
        <v>1211</v>
      </c>
      <c r="H46" s="216">
        <v>269400</v>
      </c>
      <c r="I46" s="214" t="s">
        <v>1992</v>
      </c>
      <c r="J46" s="216">
        <v>239200</v>
      </c>
      <c r="K46" s="215">
        <v>12400</v>
      </c>
      <c r="L46" s="215">
        <v>2800</v>
      </c>
      <c r="M46" s="215">
        <v>4900</v>
      </c>
      <c r="BA46" s="436"/>
    </row>
    <row r="47" spans="1:53" ht="15.75" x14ac:dyDescent="0.25">
      <c r="A47" s="645">
        <f t="shared" si="4"/>
        <v>0</v>
      </c>
      <c r="B47" s="645">
        <f t="shared" si="4"/>
        <v>0</v>
      </c>
      <c r="C47" s="640" t="s">
        <v>2030</v>
      </c>
      <c r="D47" s="293" t="s">
        <v>312</v>
      </c>
      <c r="E47" s="267"/>
      <c r="F47" s="625"/>
      <c r="G47" s="214" t="s">
        <v>1995</v>
      </c>
      <c r="H47" s="216">
        <v>352100</v>
      </c>
      <c r="I47" s="214" t="s">
        <v>1996</v>
      </c>
      <c r="J47" s="216">
        <v>269400</v>
      </c>
      <c r="K47" s="215">
        <v>12400</v>
      </c>
      <c r="L47" s="215">
        <v>2800</v>
      </c>
      <c r="M47" s="215">
        <v>4900</v>
      </c>
      <c r="BA47" s="436"/>
    </row>
    <row r="48" spans="1:53" ht="15.75" x14ac:dyDescent="0.25">
      <c r="A48" s="645">
        <f t="shared" si="4"/>
        <v>0</v>
      </c>
      <c r="B48" s="645">
        <f t="shared" si="4"/>
        <v>0</v>
      </c>
      <c r="C48" s="640" t="s">
        <v>2031</v>
      </c>
      <c r="D48" s="293" t="s">
        <v>312</v>
      </c>
      <c r="E48" s="267"/>
      <c r="F48" s="625"/>
      <c r="G48" s="214" t="s">
        <v>1995</v>
      </c>
      <c r="H48" s="216">
        <v>352100</v>
      </c>
      <c r="I48" s="214" t="s">
        <v>1996</v>
      </c>
      <c r="J48" s="216">
        <v>269400</v>
      </c>
      <c r="K48" s="215">
        <v>12400</v>
      </c>
      <c r="L48" s="215">
        <v>2800</v>
      </c>
      <c r="M48" s="215">
        <v>4900</v>
      </c>
      <c r="BA48" s="436"/>
    </row>
    <row r="49" spans="1:53" ht="15.75" x14ac:dyDescent="0.25">
      <c r="A49" s="645">
        <f t="shared" si="4"/>
        <v>0</v>
      </c>
      <c r="B49" s="645">
        <f t="shared" si="4"/>
        <v>0</v>
      </c>
      <c r="C49" s="640" t="s">
        <v>2032</v>
      </c>
      <c r="D49" s="293" t="s">
        <v>312</v>
      </c>
      <c r="E49" s="267"/>
      <c r="F49" s="625"/>
      <c r="G49" s="214" t="s">
        <v>1995</v>
      </c>
      <c r="H49" s="216">
        <v>352100</v>
      </c>
      <c r="I49" s="214" t="s">
        <v>1996</v>
      </c>
      <c r="J49" s="216">
        <v>269400</v>
      </c>
      <c r="K49" s="215">
        <v>12400</v>
      </c>
      <c r="L49" s="215">
        <v>2800</v>
      </c>
      <c r="M49" s="215">
        <v>4900</v>
      </c>
      <c r="BA49" s="436"/>
    </row>
    <row r="50" spans="1:53" ht="14.25" customHeight="1" x14ac:dyDescent="0.25">
      <c r="A50" s="1035" t="s">
        <v>1997</v>
      </c>
      <c r="B50" s="1035"/>
      <c r="C50" s="1035"/>
      <c r="D50" s="1035"/>
      <c r="E50" s="1035"/>
      <c r="F50" s="1035"/>
      <c r="G50" s="1035"/>
      <c r="H50" s="1035"/>
      <c r="I50" s="1035"/>
      <c r="J50" s="1035"/>
      <c r="K50" s="1035"/>
      <c r="L50" s="1035"/>
      <c r="M50" s="1035"/>
      <c r="BA50" s="436"/>
    </row>
    <row r="51" spans="1:53" ht="15.75" x14ac:dyDescent="0.25">
      <c r="A51" s="645">
        <f t="shared" ref="A51:B62" si="5">A24*1.5</f>
        <v>9.2966190731283671</v>
      </c>
      <c r="B51" s="394">
        <f t="shared" si="5"/>
        <v>7.9739232357674465</v>
      </c>
      <c r="C51" s="615" t="s">
        <v>2033</v>
      </c>
      <c r="D51" s="293" t="s">
        <v>312</v>
      </c>
      <c r="E51" s="615" t="s">
        <v>2034</v>
      </c>
      <c r="F51" s="293" t="s">
        <v>312</v>
      </c>
      <c r="G51" s="214" t="s">
        <v>416</v>
      </c>
      <c r="H51" s="216">
        <v>62000</v>
      </c>
      <c r="I51" s="214" t="s">
        <v>417</v>
      </c>
      <c r="J51" s="215">
        <v>51800</v>
      </c>
      <c r="K51" s="215">
        <v>12400</v>
      </c>
      <c r="L51" s="215">
        <v>2800</v>
      </c>
      <c r="M51" s="215">
        <v>4900</v>
      </c>
      <c r="BA51" s="436"/>
    </row>
    <row r="52" spans="1:53" ht="15.75" x14ac:dyDescent="0.25">
      <c r="A52" s="645">
        <f t="shared" si="5"/>
        <v>11.763977772189183</v>
      </c>
      <c r="B52" s="394">
        <f t="shared" si="5"/>
        <v>9.94676867603145</v>
      </c>
      <c r="C52" s="615" t="s">
        <v>2035</v>
      </c>
      <c r="D52" s="293" t="s">
        <v>312</v>
      </c>
      <c r="E52" s="615" t="s">
        <v>2036</v>
      </c>
      <c r="F52" s="293" t="s">
        <v>312</v>
      </c>
      <c r="G52" s="214" t="s">
        <v>416</v>
      </c>
      <c r="H52" s="216">
        <v>62000</v>
      </c>
      <c r="I52" s="214" t="s">
        <v>417</v>
      </c>
      <c r="J52" s="215">
        <v>51800</v>
      </c>
      <c r="K52" s="215">
        <v>12400</v>
      </c>
      <c r="L52" s="215">
        <v>2800</v>
      </c>
      <c r="M52" s="215">
        <v>4900</v>
      </c>
      <c r="BA52" s="436"/>
    </row>
    <row r="53" spans="1:53" ht="15.75" x14ac:dyDescent="0.25">
      <c r="A53" s="645">
        <f t="shared" si="5"/>
        <v>13.62045509751152</v>
      </c>
      <c r="B53" s="394">
        <f t="shared" si="5"/>
        <v>11.455013840731285</v>
      </c>
      <c r="C53" s="615" t="s">
        <v>2037</v>
      </c>
      <c r="D53" s="293" t="s">
        <v>312</v>
      </c>
      <c r="E53" s="615" t="s">
        <v>2038</v>
      </c>
      <c r="F53" s="293" t="s">
        <v>312</v>
      </c>
      <c r="G53" s="214" t="s">
        <v>2008</v>
      </c>
      <c r="H53" s="216">
        <v>171500</v>
      </c>
      <c r="I53" s="214" t="s">
        <v>417</v>
      </c>
      <c r="J53" s="215">
        <v>51800</v>
      </c>
      <c r="K53" s="215">
        <v>12400</v>
      </c>
      <c r="L53" s="215">
        <v>2800</v>
      </c>
      <c r="M53" s="215">
        <v>4900</v>
      </c>
      <c r="BA53" s="436"/>
    </row>
    <row r="54" spans="1:53" ht="15.75" x14ac:dyDescent="0.25">
      <c r="A54" s="645">
        <f t="shared" si="5"/>
        <v>16.644226664680819</v>
      </c>
      <c r="B54" s="394">
        <f t="shared" si="5"/>
        <v>13.842786901015064</v>
      </c>
      <c r="C54" s="615" t="s">
        <v>2039</v>
      </c>
      <c r="D54" s="293" t="s">
        <v>312</v>
      </c>
      <c r="E54" s="615" t="s">
        <v>2040</v>
      </c>
      <c r="F54" s="293" t="s">
        <v>312</v>
      </c>
      <c r="G54" s="214" t="s">
        <v>2008</v>
      </c>
      <c r="H54" s="216">
        <v>171500</v>
      </c>
      <c r="I54" s="214" t="s">
        <v>820</v>
      </c>
      <c r="J54" s="216">
        <v>62000</v>
      </c>
      <c r="K54" s="215">
        <v>12400</v>
      </c>
      <c r="L54" s="215">
        <v>2800</v>
      </c>
      <c r="M54" s="215">
        <v>4900</v>
      </c>
      <c r="BA54" s="436"/>
    </row>
    <row r="55" spans="1:53" ht="15.75" x14ac:dyDescent="0.25">
      <c r="A55" s="645">
        <f t="shared" si="5"/>
        <v>20.118048394602461</v>
      </c>
      <c r="B55" s="394">
        <f t="shared" si="5"/>
        <v>16.135212145673421</v>
      </c>
      <c r="C55" s="615" t="s">
        <v>2041</v>
      </c>
      <c r="D55" s="293" t="s">
        <v>312</v>
      </c>
      <c r="E55" s="615" t="s">
        <v>2042</v>
      </c>
      <c r="F55" s="293" t="s">
        <v>312</v>
      </c>
      <c r="G55" s="214" t="s">
        <v>2008</v>
      </c>
      <c r="H55" s="216">
        <v>171500</v>
      </c>
      <c r="I55" s="214" t="s">
        <v>820</v>
      </c>
      <c r="J55" s="216">
        <v>62000</v>
      </c>
      <c r="K55" s="215">
        <v>12400</v>
      </c>
      <c r="L55" s="215">
        <v>2800</v>
      </c>
      <c r="M55" s="215">
        <v>4900</v>
      </c>
      <c r="BA55" s="436"/>
    </row>
    <row r="56" spans="1:53" ht="15.75" x14ac:dyDescent="0.25">
      <c r="A56" s="645">
        <f t="shared" si="5"/>
        <v>27.274671168652418</v>
      </c>
      <c r="B56" s="394">
        <f t="shared" si="5"/>
        <v>21.721064026828621</v>
      </c>
      <c r="C56" s="615" t="s">
        <v>2043</v>
      </c>
      <c r="D56" s="293" t="s">
        <v>312</v>
      </c>
      <c r="E56" s="615" t="s">
        <v>2044</v>
      </c>
      <c r="F56" s="293" t="s">
        <v>312</v>
      </c>
      <c r="G56" s="214" t="s">
        <v>1985</v>
      </c>
      <c r="H56" s="216">
        <v>228900</v>
      </c>
      <c r="I56" s="214" t="s">
        <v>820</v>
      </c>
      <c r="J56" s="216">
        <v>62000</v>
      </c>
      <c r="K56" s="215">
        <v>12400</v>
      </c>
      <c r="L56" s="215">
        <v>2800</v>
      </c>
      <c r="M56" s="215">
        <v>4900</v>
      </c>
      <c r="BA56" s="436"/>
    </row>
    <row r="57" spans="1:53" ht="15.75" x14ac:dyDescent="0.25">
      <c r="A57" s="645">
        <f t="shared" si="5"/>
        <v>33.02207268245845</v>
      </c>
      <c r="B57" s="394">
        <f t="shared" si="5"/>
        <v>25.932438659154723</v>
      </c>
      <c r="C57" s="615" t="s">
        <v>2045</v>
      </c>
      <c r="D57" s="293" t="s">
        <v>312</v>
      </c>
      <c r="E57" s="615"/>
      <c r="F57" s="646"/>
      <c r="G57" s="214" t="s">
        <v>1985</v>
      </c>
      <c r="H57" s="216">
        <v>228900</v>
      </c>
      <c r="I57" s="214" t="s">
        <v>820</v>
      </c>
      <c r="J57" s="216">
        <v>62000</v>
      </c>
      <c r="K57" s="215">
        <v>12400</v>
      </c>
      <c r="L57" s="215">
        <v>2800</v>
      </c>
      <c r="M57" s="215">
        <v>4900</v>
      </c>
      <c r="BA57" s="436"/>
    </row>
    <row r="58" spans="1:53" ht="15.75" x14ac:dyDescent="0.25">
      <c r="A58" s="645">
        <f t="shared" si="5"/>
        <v>39.68445223796239</v>
      </c>
      <c r="B58" s="394">
        <f t="shared" si="5"/>
        <v>31.064086495314069</v>
      </c>
      <c r="C58" s="615" t="s">
        <v>2046</v>
      </c>
      <c r="D58" s="293" t="s">
        <v>312</v>
      </c>
      <c r="E58" s="615"/>
      <c r="F58" s="646"/>
      <c r="G58" s="214" t="s">
        <v>869</v>
      </c>
      <c r="H58" s="216">
        <v>239200</v>
      </c>
      <c r="I58" s="214" t="s">
        <v>2015</v>
      </c>
      <c r="J58" s="216">
        <v>228900</v>
      </c>
      <c r="K58" s="215">
        <v>12400</v>
      </c>
      <c r="L58" s="215">
        <v>2800</v>
      </c>
      <c r="M58" s="215">
        <v>4900</v>
      </c>
      <c r="BA58" s="436"/>
    </row>
    <row r="59" spans="1:53" ht="15.75" x14ac:dyDescent="0.25">
      <c r="A59" s="645">
        <f t="shared" si="5"/>
        <v>47.240425197683912</v>
      </c>
      <c r="B59" s="394">
        <f t="shared" si="5"/>
        <v>36.986596773903372</v>
      </c>
      <c r="C59" s="615" t="s">
        <v>2047</v>
      </c>
      <c r="D59" s="293" t="s">
        <v>312</v>
      </c>
      <c r="E59" s="615"/>
      <c r="F59" s="646"/>
      <c r="G59" s="214" t="s">
        <v>869</v>
      </c>
      <c r="H59" s="216">
        <v>239200</v>
      </c>
      <c r="I59" s="214" t="s">
        <v>2015</v>
      </c>
      <c r="J59" s="216">
        <v>228900</v>
      </c>
      <c r="K59" s="215">
        <v>12400</v>
      </c>
      <c r="L59" s="215">
        <v>2800</v>
      </c>
      <c r="M59" s="215">
        <v>4900</v>
      </c>
      <c r="BA59" s="436"/>
    </row>
    <row r="60" spans="1:53" ht="15.75" x14ac:dyDescent="0.25">
      <c r="A60" s="645">
        <f t="shared" si="5"/>
        <v>56.58655003103371</v>
      </c>
      <c r="B60" s="394">
        <f t="shared" si="5"/>
        <v>44.340787610118625</v>
      </c>
      <c r="C60" s="640" t="s">
        <v>2048</v>
      </c>
      <c r="D60" s="293" t="s">
        <v>312</v>
      </c>
      <c r="E60" s="640"/>
      <c r="F60" s="646"/>
      <c r="G60" s="214" t="s">
        <v>1211</v>
      </c>
      <c r="H60" s="216">
        <v>269400</v>
      </c>
      <c r="I60" s="214" t="s">
        <v>1992</v>
      </c>
      <c r="J60" s="216">
        <v>239200</v>
      </c>
      <c r="K60" s="215">
        <v>12400</v>
      </c>
      <c r="L60" s="215">
        <v>2800</v>
      </c>
      <c r="M60" s="215">
        <v>4900</v>
      </c>
      <c r="BA60" s="436"/>
    </row>
    <row r="61" spans="1:53" ht="15.75" x14ac:dyDescent="0.25">
      <c r="A61" s="645">
        <f t="shared" si="5"/>
        <v>71.825266052641297</v>
      </c>
      <c r="B61" s="394">
        <f t="shared" si="5"/>
        <v>56.859219743040811</v>
      </c>
      <c r="C61" s="640" t="s">
        <v>2049</v>
      </c>
      <c r="D61" s="293" t="s">
        <v>312</v>
      </c>
      <c r="E61" s="640"/>
      <c r="F61" s="646"/>
      <c r="G61" s="214" t="s">
        <v>1211</v>
      </c>
      <c r="H61" s="216">
        <v>269400</v>
      </c>
      <c r="I61" s="214" t="s">
        <v>1992</v>
      </c>
      <c r="J61" s="216">
        <v>239200</v>
      </c>
      <c r="K61" s="215">
        <v>12400</v>
      </c>
      <c r="L61" s="215">
        <v>2800</v>
      </c>
      <c r="M61" s="215">
        <v>4900</v>
      </c>
      <c r="BA61" s="436"/>
    </row>
    <row r="62" spans="1:53" ht="15.75" x14ac:dyDescent="0.25">
      <c r="A62" s="647">
        <f t="shared" si="5"/>
        <v>84.879825046552881</v>
      </c>
      <c r="B62" s="576">
        <f t="shared" si="5"/>
        <v>68.228455493790847</v>
      </c>
      <c r="C62" s="642" t="s">
        <v>2050</v>
      </c>
      <c r="D62" s="293" t="s">
        <v>312</v>
      </c>
      <c r="E62" s="642"/>
      <c r="F62" s="646"/>
      <c r="G62" s="214" t="s">
        <v>1995</v>
      </c>
      <c r="H62" s="216">
        <v>352100</v>
      </c>
      <c r="I62" s="214" t="s">
        <v>1996</v>
      </c>
      <c r="J62" s="216">
        <v>269400</v>
      </c>
      <c r="K62" s="215">
        <v>12400</v>
      </c>
      <c r="L62" s="215">
        <v>2800</v>
      </c>
      <c r="M62" s="215">
        <v>4900</v>
      </c>
      <c r="BA62" s="436"/>
    </row>
    <row r="63" spans="1:53" ht="15" customHeight="1" x14ac:dyDescent="0.25">
      <c r="A63" s="1033" t="s">
        <v>1030</v>
      </c>
      <c r="B63" s="1033"/>
      <c r="C63" s="1033"/>
      <c r="D63" s="1033"/>
      <c r="E63" s="1033"/>
      <c r="F63" s="1033"/>
      <c r="G63" s="1033"/>
      <c r="H63" s="1033"/>
      <c r="I63" s="1033"/>
      <c r="J63" s="1033"/>
      <c r="K63" s="1033"/>
      <c r="L63" s="1033"/>
      <c r="M63" s="1033"/>
      <c r="BA63" s="436"/>
    </row>
    <row r="64" spans="1:53" ht="14.25" customHeight="1" x14ac:dyDescent="0.25">
      <c r="A64" s="1034" t="s">
        <v>1975</v>
      </c>
      <c r="B64" s="1034"/>
      <c r="C64" s="1034"/>
      <c r="D64" s="1034"/>
      <c r="E64" s="1034"/>
      <c r="F64" s="1034"/>
      <c r="G64" s="1034"/>
      <c r="H64" s="1034"/>
      <c r="I64" s="1034"/>
      <c r="J64" s="1034"/>
      <c r="K64" s="1034"/>
      <c r="L64" s="1034"/>
      <c r="M64" s="1034"/>
      <c r="BA64" s="436"/>
    </row>
    <row r="65" spans="1:53" ht="15.75" x14ac:dyDescent="0.25">
      <c r="A65" s="645">
        <f t="shared" ref="A65:B76" si="6">A11*2</f>
        <v>0</v>
      </c>
      <c r="B65" s="645">
        <f t="shared" si="6"/>
        <v>0</v>
      </c>
      <c r="C65" s="419" t="s">
        <v>2051</v>
      </c>
      <c r="D65" s="293" t="s">
        <v>312</v>
      </c>
      <c r="E65" s="419" t="s">
        <v>2052</v>
      </c>
      <c r="F65" s="293" t="s">
        <v>312</v>
      </c>
      <c r="G65" s="214" t="s">
        <v>1985</v>
      </c>
      <c r="H65" s="216">
        <v>228900</v>
      </c>
      <c r="I65" s="214" t="s">
        <v>820</v>
      </c>
      <c r="J65" s="216">
        <v>62000</v>
      </c>
      <c r="K65" s="215">
        <v>12400</v>
      </c>
      <c r="L65" s="215">
        <v>2800</v>
      </c>
      <c r="M65" s="215">
        <v>4900</v>
      </c>
      <c r="BA65" s="436"/>
    </row>
    <row r="66" spans="1:53" ht="15.75" x14ac:dyDescent="0.25">
      <c r="A66" s="645">
        <f t="shared" si="6"/>
        <v>0</v>
      </c>
      <c r="B66" s="645">
        <f t="shared" si="6"/>
        <v>0</v>
      </c>
      <c r="C66" s="615" t="s">
        <v>2053</v>
      </c>
      <c r="D66" s="293" t="s">
        <v>312</v>
      </c>
      <c r="E66" s="615" t="s">
        <v>2054</v>
      </c>
      <c r="F66" s="293" t="s">
        <v>312</v>
      </c>
      <c r="G66" s="214" t="s">
        <v>1985</v>
      </c>
      <c r="H66" s="216">
        <v>228900</v>
      </c>
      <c r="I66" s="214" t="s">
        <v>820</v>
      </c>
      <c r="J66" s="216">
        <v>62000</v>
      </c>
      <c r="K66" s="215">
        <v>12400</v>
      </c>
      <c r="L66" s="215">
        <v>2800</v>
      </c>
      <c r="M66" s="215">
        <v>4900</v>
      </c>
      <c r="BA66" s="436"/>
    </row>
    <row r="67" spans="1:53" ht="15.75" x14ac:dyDescent="0.25">
      <c r="A67" s="645">
        <f t="shared" si="6"/>
        <v>0</v>
      </c>
      <c r="B67" s="645">
        <f t="shared" si="6"/>
        <v>0</v>
      </c>
      <c r="C67" s="615" t="s">
        <v>2055</v>
      </c>
      <c r="D67" s="293" t="s">
        <v>312</v>
      </c>
      <c r="E67" s="615" t="s">
        <v>2056</v>
      </c>
      <c r="F67" s="293" t="s">
        <v>312</v>
      </c>
      <c r="G67" s="214" t="s">
        <v>869</v>
      </c>
      <c r="H67" s="216">
        <v>239200</v>
      </c>
      <c r="I67" s="214" t="s">
        <v>831</v>
      </c>
      <c r="J67" s="216">
        <v>66400</v>
      </c>
      <c r="K67" s="215">
        <v>12400</v>
      </c>
      <c r="L67" s="215">
        <v>2800</v>
      </c>
      <c r="M67" s="215">
        <v>4900</v>
      </c>
      <c r="BA67" s="436"/>
    </row>
    <row r="68" spans="1:53" ht="15.75" x14ac:dyDescent="0.25">
      <c r="A68" s="645">
        <f t="shared" si="6"/>
        <v>0</v>
      </c>
      <c r="B68" s="645">
        <f t="shared" si="6"/>
        <v>0</v>
      </c>
      <c r="C68" s="615" t="s">
        <v>2057</v>
      </c>
      <c r="D68" s="293" t="s">
        <v>312</v>
      </c>
      <c r="E68" s="615" t="s">
        <v>2058</v>
      </c>
      <c r="F68" s="293" t="s">
        <v>312</v>
      </c>
      <c r="G68" s="214" t="s">
        <v>869</v>
      </c>
      <c r="H68" s="216">
        <v>239200</v>
      </c>
      <c r="I68" s="214" t="s">
        <v>831</v>
      </c>
      <c r="J68" s="216">
        <v>66400</v>
      </c>
      <c r="K68" s="215">
        <v>12400</v>
      </c>
      <c r="L68" s="215">
        <v>2800</v>
      </c>
      <c r="M68" s="215">
        <v>4900</v>
      </c>
      <c r="BA68" s="436"/>
    </row>
    <row r="69" spans="1:53" ht="15.75" x14ac:dyDescent="0.25">
      <c r="A69" s="645">
        <f t="shared" si="6"/>
        <v>0</v>
      </c>
      <c r="B69" s="645">
        <f t="shared" si="6"/>
        <v>0</v>
      </c>
      <c r="C69" s="615" t="s">
        <v>2059</v>
      </c>
      <c r="D69" s="293" t="s">
        <v>312</v>
      </c>
      <c r="E69" s="615" t="s">
        <v>2060</v>
      </c>
      <c r="F69" s="293" t="s">
        <v>312</v>
      </c>
      <c r="G69" s="214" t="s">
        <v>869</v>
      </c>
      <c r="H69" s="216">
        <v>239200</v>
      </c>
      <c r="I69" s="214" t="s">
        <v>831</v>
      </c>
      <c r="J69" s="216">
        <v>66400</v>
      </c>
      <c r="K69" s="215">
        <v>12400</v>
      </c>
      <c r="L69" s="215">
        <v>2800</v>
      </c>
      <c r="M69" s="215">
        <v>4900</v>
      </c>
      <c r="BA69" s="436"/>
    </row>
    <row r="70" spans="1:53" ht="15.75" x14ac:dyDescent="0.25">
      <c r="A70" s="645">
        <f t="shared" si="6"/>
        <v>0</v>
      </c>
      <c r="B70" s="645">
        <f t="shared" si="6"/>
        <v>0</v>
      </c>
      <c r="C70" s="615" t="s">
        <v>2061</v>
      </c>
      <c r="D70" s="293" t="s">
        <v>312</v>
      </c>
      <c r="E70" s="615" t="s">
        <v>2062</v>
      </c>
      <c r="F70" s="293" t="s">
        <v>312</v>
      </c>
      <c r="G70" s="214" t="s">
        <v>1211</v>
      </c>
      <c r="H70" s="216">
        <v>269400</v>
      </c>
      <c r="I70" s="214" t="s">
        <v>1992</v>
      </c>
      <c r="J70" s="216">
        <v>239200</v>
      </c>
      <c r="K70" s="215">
        <v>12400</v>
      </c>
      <c r="L70" s="215">
        <v>2800</v>
      </c>
      <c r="M70" s="215">
        <v>4900</v>
      </c>
      <c r="BA70" s="436"/>
    </row>
    <row r="71" spans="1:53" ht="15.75" x14ac:dyDescent="0.25">
      <c r="A71" s="645">
        <f t="shared" si="6"/>
        <v>0</v>
      </c>
      <c r="B71" s="645">
        <f t="shared" si="6"/>
        <v>0</v>
      </c>
      <c r="C71" s="640" t="s">
        <v>2063</v>
      </c>
      <c r="D71" s="293" t="s">
        <v>312</v>
      </c>
      <c r="E71" s="217"/>
      <c r="F71" s="646"/>
      <c r="G71" s="214" t="s">
        <v>1211</v>
      </c>
      <c r="H71" s="216">
        <v>269400</v>
      </c>
      <c r="I71" s="214" t="s">
        <v>1992</v>
      </c>
      <c r="J71" s="216">
        <v>239200</v>
      </c>
      <c r="K71" s="215">
        <v>12400</v>
      </c>
      <c r="L71" s="215">
        <v>2800</v>
      </c>
      <c r="M71" s="215">
        <v>4900</v>
      </c>
      <c r="BA71" s="436"/>
    </row>
    <row r="72" spans="1:53" ht="15.75" x14ac:dyDescent="0.25">
      <c r="A72" s="645">
        <f t="shared" si="6"/>
        <v>0</v>
      </c>
      <c r="B72" s="645">
        <f t="shared" si="6"/>
        <v>0</v>
      </c>
      <c r="C72" s="640" t="s">
        <v>2064</v>
      </c>
      <c r="D72" s="293" t="s">
        <v>312</v>
      </c>
      <c r="E72" s="217"/>
      <c r="F72" s="646"/>
      <c r="G72" s="214" t="s">
        <v>1995</v>
      </c>
      <c r="H72" s="216">
        <v>352100</v>
      </c>
      <c r="I72" s="214" t="s">
        <v>1996</v>
      </c>
      <c r="J72" s="216">
        <v>269400</v>
      </c>
      <c r="K72" s="215">
        <v>12400</v>
      </c>
      <c r="L72" s="215">
        <v>2800</v>
      </c>
      <c r="M72" s="215">
        <v>4900</v>
      </c>
      <c r="BA72" s="436"/>
    </row>
    <row r="73" spans="1:53" ht="15.75" x14ac:dyDescent="0.25">
      <c r="A73" s="645">
        <f t="shared" si="6"/>
        <v>0</v>
      </c>
      <c r="B73" s="645">
        <f t="shared" si="6"/>
        <v>0</v>
      </c>
      <c r="C73" s="640" t="s">
        <v>2065</v>
      </c>
      <c r="D73" s="293" t="s">
        <v>312</v>
      </c>
      <c r="E73" s="217"/>
      <c r="F73" s="646"/>
      <c r="G73" s="214" t="s">
        <v>1995</v>
      </c>
      <c r="H73" s="216">
        <v>352100</v>
      </c>
      <c r="I73" s="214" t="s">
        <v>1996</v>
      </c>
      <c r="J73" s="216">
        <v>269400</v>
      </c>
      <c r="K73" s="215">
        <v>12400</v>
      </c>
      <c r="L73" s="215">
        <v>2800</v>
      </c>
      <c r="M73" s="215">
        <v>4900</v>
      </c>
      <c r="BA73" s="436"/>
    </row>
    <row r="74" spans="1:53" ht="15.75" x14ac:dyDescent="0.25">
      <c r="A74" s="645">
        <f t="shared" si="6"/>
        <v>0</v>
      </c>
      <c r="B74" s="645">
        <f t="shared" si="6"/>
        <v>0</v>
      </c>
      <c r="C74" s="640" t="s">
        <v>2066</v>
      </c>
      <c r="D74" s="293" t="s">
        <v>312</v>
      </c>
      <c r="E74" s="217"/>
      <c r="F74" s="646"/>
      <c r="G74" s="214" t="s">
        <v>1995</v>
      </c>
      <c r="H74" s="216">
        <v>352100</v>
      </c>
      <c r="I74" s="214" t="s">
        <v>1996</v>
      </c>
      <c r="J74" s="216">
        <v>269400</v>
      </c>
      <c r="K74" s="215">
        <v>12400</v>
      </c>
      <c r="L74" s="215">
        <v>2800</v>
      </c>
      <c r="M74" s="215">
        <v>4900</v>
      </c>
      <c r="BA74" s="436"/>
    </row>
    <row r="75" spans="1:53" ht="15.75" x14ac:dyDescent="0.25">
      <c r="A75" s="645">
        <f t="shared" si="6"/>
        <v>0</v>
      </c>
      <c r="B75" s="645">
        <f t="shared" si="6"/>
        <v>0</v>
      </c>
      <c r="C75" s="640" t="s">
        <v>2067</v>
      </c>
      <c r="D75" s="293" t="s">
        <v>312</v>
      </c>
      <c r="E75" s="217"/>
      <c r="F75" s="646"/>
      <c r="G75" s="214" t="s">
        <v>1995</v>
      </c>
      <c r="H75" s="216">
        <v>352100</v>
      </c>
      <c r="I75" s="214" t="s">
        <v>2068</v>
      </c>
      <c r="J75" s="216">
        <v>352100</v>
      </c>
      <c r="K75" s="215">
        <v>12400</v>
      </c>
      <c r="L75" s="215">
        <v>2800</v>
      </c>
      <c r="M75" s="215">
        <v>4900</v>
      </c>
      <c r="BA75" s="436"/>
    </row>
    <row r="76" spans="1:53" ht="15.75" x14ac:dyDescent="0.25">
      <c r="A76" s="645">
        <f t="shared" si="6"/>
        <v>0</v>
      </c>
      <c r="B76" s="645">
        <f t="shared" si="6"/>
        <v>0</v>
      </c>
      <c r="C76" s="640" t="s">
        <v>2069</v>
      </c>
      <c r="D76" s="293" t="s">
        <v>312</v>
      </c>
      <c r="E76" s="217"/>
      <c r="F76" s="646"/>
      <c r="G76" s="214" t="s">
        <v>1995</v>
      </c>
      <c r="H76" s="216">
        <v>352100</v>
      </c>
      <c r="I76" s="214" t="s">
        <v>2068</v>
      </c>
      <c r="J76" s="216">
        <v>352100</v>
      </c>
      <c r="K76" s="215">
        <v>12400</v>
      </c>
      <c r="L76" s="215">
        <v>2800</v>
      </c>
      <c r="M76" s="215">
        <v>4900</v>
      </c>
      <c r="BA76" s="436"/>
    </row>
    <row r="77" spans="1:53" ht="14.25" customHeight="1" x14ac:dyDescent="0.25">
      <c r="A77" s="1035" t="s">
        <v>1997</v>
      </c>
      <c r="B77" s="1035"/>
      <c r="C77" s="1035"/>
      <c r="D77" s="1035"/>
      <c r="E77" s="1035"/>
      <c r="F77" s="1035"/>
      <c r="G77" s="1035"/>
      <c r="H77" s="1035"/>
      <c r="I77" s="1035"/>
      <c r="J77" s="1035"/>
      <c r="K77" s="1035"/>
      <c r="L77" s="1035"/>
      <c r="M77" s="1035"/>
      <c r="BA77" s="436"/>
    </row>
    <row r="78" spans="1:53" ht="15.75" x14ac:dyDescent="0.25">
      <c r="A78" s="645">
        <f t="shared" ref="A78:B89" si="7">A24*2</f>
        <v>12.395492097504489</v>
      </c>
      <c r="B78" s="394">
        <f t="shared" si="7"/>
        <v>10.631897647689929</v>
      </c>
      <c r="C78" s="615" t="s">
        <v>2070</v>
      </c>
      <c r="D78" s="293" t="s">
        <v>312</v>
      </c>
      <c r="E78" s="615" t="s">
        <v>2071</v>
      </c>
      <c r="F78" s="293" t="s">
        <v>312</v>
      </c>
      <c r="G78" s="214" t="s">
        <v>2008</v>
      </c>
      <c r="H78" s="216">
        <v>171500</v>
      </c>
      <c r="I78" s="214" t="s">
        <v>417</v>
      </c>
      <c r="J78" s="215">
        <v>51800</v>
      </c>
      <c r="K78" s="215">
        <v>12400</v>
      </c>
      <c r="L78" s="215">
        <v>2800</v>
      </c>
      <c r="M78" s="215">
        <v>4900</v>
      </c>
      <c r="BA78" s="436"/>
    </row>
    <row r="79" spans="1:53" ht="15.75" x14ac:dyDescent="0.25">
      <c r="A79" s="645">
        <f t="shared" si="7"/>
        <v>15.685303696252243</v>
      </c>
      <c r="B79" s="394">
        <f t="shared" si="7"/>
        <v>13.2623582347086</v>
      </c>
      <c r="C79" s="615" t="s">
        <v>2072</v>
      </c>
      <c r="D79" s="293" t="s">
        <v>312</v>
      </c>
      <c r="E79" s="615" t="s">
        <v>2073</v>
      </c>
      <c r="F79" s="293" t="s">
        <v>312</v>
      </c>
      <c r="G79" s="214" t="s">
        <v>2008</v>
      </c>
      <c r="H79" s="216">
        <v>171500</v>
      </c>
      <c r="I79" s="214" t="s">
        <v>417</v>
      </c>
      <c r="J79" s="215">
        <v>51800</v>
      </c>
      <c r="K79" s="215">
        <v>12400</v>
      </c>
      <c r="L79" s="215">
        <v>2800</v>
      </c>
      <c r="M79" s="215">
        <v>4900</v>
      </c>
      <c r="BA79" s="436"/>
    </row>
    <row r="80" spans="1:53" ht="15.75" x14ac:dyDescent="0.25">
      <c r="A80" s="645">
        <f t="shared" si="7"/>
        <v>18.160606796682028</v>
      </c>
      <c r="B80" s="394">
        <f t="shared" si="7"/>
        <v>15.273351787641714</v>
      </c>
      <c r="C80" s="615" t="s">
        <v>2074</v>
      </c>
      <c r="D80" s="293" t="s">
        <v>312</v>
      </c>
      <c r="E80" s="615" t="s">
        <v>2075</v>
      </c>
      <c r="F80" s="293" t="s">
        <v>312</v>
      </c>
      <c r="G80" s="214" t="s">
        <v>2008</v>
      </c>
      <c r="H80" s="216">
        <v>171500</v>
      </c>
      <c r="I80" s="214" t="s">
        <v>417</v>
      </c>
      <c r="J80" s="215">
        <v>51800</v>
      </c>
      <c r="K80" s="215">
        <v>12400</v>
      </c>
      <c r="L80" s="215">
        <v>2800</v>
      </c>
      <c r="M80" s="215">
        <v>4900</v>
      </c>
      <c r="BA80" s="436"/>
    </row>
    <row r="81" spans="1:58" ht="15.75" x14ac:dyDescent="0.25">
      <c r="A81" s="645">
        <f t="shared" si="7"/>
        <v>22.192302219574426</v>
      </c>
      <c r="B81" s="394">
        <f t="shared" si="7"/>
        <v>18.457049201353417</v>
      </c>
      <c r="C81" s="615" t="s">
        <v>2076</v>
      </c>
      <c r="D81" s="293" t="s">
        <v>312</v>
      </c>
      <c r="E81" s="615" t="s">
        <v>2077</v>
      </c>
      <c r="F81" s="293" t="s">
        <v>312</v>
      </c>
      <c r="G81" s="214" t="s">
        <v>1985</v>
      </c>
      <c r="H81" s="216">
        <v>228900</v>
      </c>
      <c r="I81" s="214" t="s">
        <v>820</v>
      </c>
      <c r="J81" s="216">
        <v>62000</v>
      </c>
      <c r="K81" s="215">
        <v>12400</v>
      </c>
      <c r="L81" s="215">
        <v>2800</v>
      </c>
      <c r="M81" s="215">
        <v>4900</v>
      </c>
      <c r="BA81" s="436"/>
    </row>
    <row r="82" spans="1:58" ht="15.75" x14ac:dyDescent="0.25">
      <c r="A82" s="645">
        <f t="shared" si="7"/>
        <v>26.824064526136617</v>
      </c>
      <c r="B82" s="394">
        <f t="shared" si="7"/>
        <v>21.513616194231229</v>
      </c>
      <c r="C82" s="615" t="s">
        <v>2078</v>
      </c>
      <c r="D82" s="293" t="s">
        <v>312</v>
      </c>
      <c r="E82" s="615" t="s">
        <v>2079</v>
      </c>
      <c r="F82" s="293" t="s">
        <v>312</v>
      </c>
      <c r="G82" s="214" t="s">
        <v>1985</v>
      </c>
      <c r="H82" s="216">
        <v>228900</v>
      </c>
      <c r="I82" s="214" t="s">
        <v>820</v>
      </c>
      <c r="J82" s="216">
        <v>62000</v>
      </c>
      <c r="K82" s="215">
        <v>12400</v>
      </c>
      <c r="L82" s="215">
        <v>2800</v>
      </c>
      <c r="M82" s="215">
        <v>4900</v>
      </c>
      <c r="BA82" s="436"/>
    </row>
    <row r="83" spans="1:58" ht="15.75" x14ac:dyDescent="0.25">
      <c r="A83" s="645">
        <f t="shared" si="7"/>
        <v>36.366228224869893</v>
      </c>
      <c r="B83" s="394">
        <f t="shared" si="7"/>
        <v>28.961418702438163</v>
      </c>
      <c r="C83" s="615" t="s">
        <v>2080</v>
      </c>
      <c r="D83" s="293" t="s">
        <v>312</v>
      </c>
      <c r="E83" s="615" t="s">
        <v>2081</v>
      </c>
      <c r="F83" s="293" t="s">
        <v>312</v>
      </c>
      <c r="G83" s="214" t="s">
        <v>869</v>
      </c>
      <c r="H83" s="216">
        <v>239200</v>
      </c>
      <c r="I83" s="214" t="s">
        <v>831</v>
      </c>
      <c r="J83" s="216">
        <v>66400</v>
      </c>
      <c r="K83" s="215">
        <v>12400</v>
      </c>
      <c r="L83" s="215">
        <v>2800</v>
      </c>
      <c r="M83" s="215">
        <v>4900</v>
      </c>
      <c r="BA83" s="436"/>
    </row>
    <row r="84" spans="1:58" ht="15.75" x14ac:dyDescent="0.25">
      <c r="A84" s="645">
        <f t="shared" si="7"/>
        <v>44.029430243277936</v>
      </c>
      <c r="B84" s="394">
        <f t="shared" si="7"/>
        <v>34.576584878872964</v>
      </c>
      <c r="C84" s="615" t="s">
        <v>2082</v>
      </c>
      <c r="D84" s="293" t="s">
        <v>312</v>
      </c>
      <c r="E84" s="648"/>
      <c r="F84" s="646"/>
      <c r="G84" s="214" t="s">
        <v>869</v>
      </c>
      <c r="H84" s="216">
        <v>239200</v>
      </c>
      <c r="I84" s="214" t="s">
        <v>831</v>
      </c>
      <c r="J84" s="216">
        <v>66400</v>
      </c>
      <c r="K84" s="215">
        <v>12400</v>
      </c>
      <c r="L84" s="215">
        <v>2800</v>
      </c>
      <c r="M84" s="215">
        <v>4900</v>
      </c>
      <c r="BA84" s="436"/>
    </row>
    <row r="85" spans="1:58" ht="15.75" x14ac:dyDescent="0.25">
      <c r="A85" s="645">
        <f t="shared" si="7"/>
        <v>52.912602983949853</v>
      </c>
      <c r="B85" s="394">
        <f t="shared" si="7"/>
        <v>41.418781993752091</v>
      </c>
      <c r="C85" s="640" t="s">
        <v>2083</v>
      </c>
      <c r="D85" s="293" t="s">
        <v>312</v>
      </c>
      <c r="E85" s="648"/>
      <c r="F85" s="646"/>
      <c r="G85" s="214" t="s">
        <v>1211</v>
      </c>
      <c r="H85" s="216">
        <v>269400</v>
      </c>
      <c r="I85" s="214" t="s">
        <v>1992</v>
      </c>
      <c r="J85" s="216">
        <v>239200</v>
      </c>
      <c r="K85" s="215">
        <v>12400</v>
      </c>
      <c r="L85" s="215">
        <v>2800</v>
      </c>
      <c r="M85" s="215">
        <v>4900</v>
      </c>
      <c r="BA85" s="436"/>
    </row>
    <row r="86" spans="1:58" ht="15.75" x14ac:dyDescent="0.25">
      <c r="A86" s="645">
        <f t="shared" si="7"/>
        <v>62.987233596911885</v>
      </c>
      <c r="B86" s="394">
        <f t="shared" si="7"/>
        <v>49.315462365204496</v>
      </c>
      <c r="C86" s="640" t="s">
        <v>2084</v>
      </c>
      <c r="D86" s="293" t="s">
        <v>312</v>
      </c>
      <c r="E86" s="648"/>
      <c r="F86" s="646"/>
      <c r="G86" s="214" t="s">
        <v>1211</v>
      </c>
      <c r="H86" s="216">
        <v>269400</v>
      </c>
      <c r="I86" s="214" t="s">
        <v>1992</v>
      </c>
      <c r="J86" s="216">
        <v>239200</v>
      </c>
      <c r="K86" s="215">
        <v>12400</v>
      </c>
      <c r="L86" s="215">
        <v>2800</v>
      </c>
      <c r="M86" s="215">
        <v>4900</v>
      </c>
      <c r="BA86" s="436"/>
    </row>
    <row r="87" spans="1:58" ht="15.75" x14ac:dyDescent="0.25">
      <c r="A87" s="645">
        <f t="shared" si="7"/>
        <v>75.448733374711608</v>
      </c>
      <c r="B87" s="394">
        <f t="shared" si="7"/>
        <v>59.121050146824828</v>
      </c>
      <c r="C87" s="640" t="s">
        <v>2085</v>
      </c>
      <c r="D87" s="293" t="s">
        <v>312</v>
      </c>
      <c r="E87" s="648"/>
      <c r="F87" s="646"/>
      <c r="G87" s="214" t="s">
        <v>1211</v>
      </c>
      <c r="H87" s="216">
        <v>269400</v>
      </c>
      <c r="I87" s="214" t="s">
        <v>1992</v>
      </c>
      <c r="J87" s="216">
        <v>239200</v>
      </c>
      <c r="K87" s="215">
        <v>12400</v>
      </c>
      <c r="L87" s="215">
        <v>2800</v>
      </c>
      <c r="M87" s="215">
        <v>4900</v>
      </c>
      <c r="BA87" s="436"/>
    </row>
    <row r="88" spans="1:58" ht="15.75" x14ac:dyDescent="0.25">
      <c r="A88" s="645">
        <f t="shared" si="7"/>
        <v>95.767021403521724</v>
      </c>
      <c r="B88" s="394">
        <f t="shared" si="7"/>
        <v>75.812292990721076</v>
      </c>
      <c r="C88" s="640" t="s">
        <v>2086</v>
      </c>
      <c r="D88" s="293" t="s">
        <v>312</v>
      </c>
      <c r="E88" s="648"/>
      <c r="F88" s="646"/>
      <c r="G88" s="214" t="s">
        <v>1995</v>
      </c>
      <c r="H88" s="216">
        <v>352100</v>
      </c>
      <c r="I88" s="214" t="s">
        <v>1996</v>
      </c>
      <c r="J88" s="216">
        <v>269400</v>
      </c>
      <c r="K88" s="215">
        <v>12400</v>
      </c>
      <c r="L88" s="215">
        <v>2800</v>
      </c>
      <c r="M88" s="215">
        <v>4900</v>
      </c>
      <c r="BA88" s="436"/>
    </row>
    <row r="89" spans="1:58" ht="15.75" x14ac:dyDescent="0.25">
      <c r="A89" s="645">
        <f t="shared" si="7"/>
        <v>113.1731000620705</v>
      </c>
      <c r="B89" s="394">
        <f t="shared" si="7"/>
        <v>90.97127399172112</v>
      </c>
      <c r="C89" s="640" t="s">
        <v>2087</v>
      </c>
      <c r="D89" s="293" t="s">
        <v>312</v>
      </c>
      <c r="E89" s="648"/>
      <c r="F89" s="646"/>
      <c r="G89" s="214" t="s">
        <v>1995</v>
      </c>
      <c r="H89" s="216">
        <v>352100</v>
      </c>
      <c r="I89" s="214" t="s">
        <v>1996</v>
      </c>
      <c r="J89" s="216">
        <v>269400</v>
      </c>
      <c r="K89" s="215">
        <v>12400</v>
      </c>
      <c r="L89" s="215">
        <v>2800</v>
      </c>
      <c r="M89" s="215">
        <v>4900</v>
      </c>
      <c r="BA89" s="436"/>
    </row>
    <row r="90" spans="1:58" s="406" customFormat="1" ht="14.25" x14ac:dyDescent="0.2"/>
    <row r="91" spans="1:58" ht="14.25" customHeight="1" x14ac:dyDescent="0.25">
      <c r="A91" s="188" t="s">
        <v>745</v>
      </c>
      <c r="B91" s="567"/>
      <c r="C91" s="568"/>
      <c r="D91" s="569"/>
      <c r="E91" s="568"/>
      <c r="F91" s="569"/>
      <c r="G91" s="570"/>
      <c r="H91" s="570"/>
      <c r="I91" s="570"/>
      <c r="J91" s="570"/>
      <c r="K91" s="570"/>
      <c r="L91" s="570"/>
      <c r="M91" s="570"/>
      <c r="N91" s="569"/>
      <c r="O91" s="569"/>
      <c r="P91" s="569"/>
      <c r="Q91" s="569"/>
      <c r="R91" s="569"/>
      <c r="S91" s="569"/>
      <c r="T91" s="571"/>
      <c r="U91" s="568"/>
      <c r="V91" s="568"/>
      <c r="W91" s="568"/>
      <c r="X91" s="448"/>
      <c r="Y91" s="448"/>
      <c r="Z91" s="448"/>
      <c r="AA91" s="448"/>
      <c r="AB91" s="448"/>
      <c r="AC91" s="448"/>
      <c r="AD91" s="448"/>
      <c r="AE91" s="448"/>
      <c r="AF91" s="448"/>
      <c r="AG91" s="448"/>
      <c r="AH91" s="448"/>
      <c r="AI91" s="448"/>
      <c r="AJ91" s="448"/>
      <c r="AK91" s="448"/>
      <c r="AL91" s="448"/>
      <c r="AM91" s="448"/>
      <c r="AN91" s="448"/>
      <c r="AO91" s="448"/>
      <c r="AP91" s="448"/>
      <c r="AQ91" s="448"/>
      <c r="AR91" s="448"/>
      <c r="AS91" s="448"/>
      <c r="AT91" s="448"/>
      <c r="AU91" s="448"/>
      <c r="AV91" s="448"/>
      <c r="AW91" s="448"/>
      <c r="AX91" s="448"/>
      <c r="AY91" s="448"/>
      <c r="AZ91" s="448"/>
      <c r="BA91" s="448"/>
      <c r="BB91" s="448"/>
      <c r="BC91" s="448"/>
      <c r="BD91" s="448"/>
      <c r="BE91" s="448"/>
      <c r="BF91" s="448"/>
    </row>
    <row r="92" spans="1:58" ht="14.25" customHeight="1" x14ac:dyDescent="0.25">
      <c r="A92" s="959" t="s">
        <v>426</v>
      </c>
      <c r="B92" s="959"/>
      <c r="C92" s="959"/>
      <c r="D92" s="959"/>
      <c r="E92" s="959"/>
      <c r="F92" s="959"/>
      <c r="G92" s="959"/>
      <c r="H92" s="959"/>
      <c r="I92" s="959"/>
      <c r="J92" s="959"/>
      <c r="K92" s="959"/>
      <c r="L92" s="959"/>
      <c r="M92" s="959"/>
      <c r="N92" s="959"/>
      <c r="O92" s="959"/>
      <c r="P92" s="959"/>
      <c r="Q92" s="959"/>
      <c r="R92" s="959"/>
      <c r="S92" s="959"/>
      <c r="T92" s="959"/>
      <c r="U92" s="959"/>
      <c r="V92" s="959"/>
      <c r="W92" s="959"/>
      <c r="X92" s="959"/>
      <c r="Y92" s="959"/>
      <c r="Z92" s="959"/>
      <c r="AA92" s="959"/>
      <c r="AB92" s="959"/>
      <c r="AC92" s="959"/>
      <c r="AD92" s="959"/>
      <c r="AE92" s="959"/>
      <c r="AF92" s="959"/>
      <c r="AG92" s="959"/>
      <c r="AH92" s="959"/>
      <c r="AI92" s="959"/>
      <c r="AJ92" s="959"/>
      <c r="AK92" s="959"/>
      <c r="AL92" s="959"/>
      <c r="AM92" s="959"/>
      <c r="AN92" s="959"/>
      <c r="AO92" s="959"/>
      <c r="AP92" s="959"/>
      <c r="AQ92" s="959"/>
      <c r="AR92" s="959"/>
      <c r="AS92" s="959"/>
      <c r="AT92" s="959"/>
      <c r="AU92" s="959"/>
      <c r="AV92" s="959"/>
      <c r="AW92" s="959"/>
      <c r="AX92" s="959"/>
      <c r="AY92" s="959"/>
      <c r="AZ92" s="959"/>
      <c r="BA92" s="959"/>
      <c r="BB92" s="959"/>
      <c r="BC92" s="959"/>
      <c r="BD92" s="959"/>
      <c r="BE92" s="959"/>
      <c r="BF92" s="959"/>
    </row>
    <row r="93" spans="1:58" ht="14.25" customHeight="1" x14ac:dyDescent="0.25">
      <c r="A93" s="611" t="s">
        <v>427</v>
      </c>
      <c r="B93" s="611"/>
      <c r="C93" s="611"/>
      <c r="D93" s="611"/>
      <c r="E93" s="611"/>
      <c r="F93" s="611"/>
      <c r="G93" s="611"/>
      <c r="H93" s="611"/>
      <c r="I93" s="611"/>
      <c r="J93" s="611"/>
      <c r="K93" s="611"/>
      <c r="L93" s="611"/>
      <c r="M93" s="611"/>
      <c r="N93" s="611"/>
      <c r="O93" s="611"/>
      <c r="P93" s="611"/>
      <c r="Q93" s="611"/>
      <c r="R93" s="611"/>
      <c r="S93" s="611"/>
      <c r="T93" s="611"/>
      <c r="U93" s="611"/>
      <c r="V93" s="448"/>
      <c r="W93" s="448"/>
      <c r="X93" s="448"/>
      <c r="Y93" s="448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  <c r="AK93" s="448"/>
      <c r="AL93" s="448"/>
      <c r="AM93" s="448"/>
      <c r="AN93" s="448"/>
      <c r="AO93" s="448"/>
      <c r="AP93" s="448"/>
      <c r="AQ93" s="448"/>
      <c r="AR93" s="448"/>
      <c r="AS93" s="448"/>
      <c r="AT93" s="448"/>
      <c r="AU93" s="448"/>
      <c r="AV93" s="448"/>
      <c r="AW93" s="448"/>
      <c r="AX93" s="448"/>
      <c r="AY93" s="448"/>
      <c r="AZ93" s="448"/>
      <c r="BA93" s="448"/>
      <c r="BB93" s="448"/>
      <c r="BC93" s="448"/>
      <c r="BD93" s="448"/>
      <c r="BE93" s="448"/>
      <c r="BF93" s="448"/>
    </row>
    <row r="94" spans="1:58" ht="14.25" customHeight="1" x14ac:dyDescent="0.25">
      <c r="A94" s="22" t="s">
        <v>2088</v>
      </c>
      <c r="B94" s="612"/>
      <c r="C94" s="612"/>
      <c r="D94" s="612"/>
      <c r="E94" s="612"/>
      <c r="F94" s="612"/>
      <c r="G94" s="612"/>
      <c r="H94" s="612"/>
      <c r="I94" s="612"/>
      <c r="J94" s="612"/>
      <c r="K94" s="612"/>
      <c r="L94" s="612"/>
      <c r="M94" s="612"/>
      <c r="N94" s="612"/>
      <c r="O94" s="612"/>
      <c r="P94" s="612"/>
      <c r="Q94" s="612"/>
      <c r="R94" s="612"/>
      <c r="S94" s="612"/>
      <c r="T94" s="612"/>
      <c r="U94" s="612"/>
      <c r="V94" s="448"/>
      <c r="W94" s="448"/>
      <c r="X94" s="448"/>
      <c r="Y94" s="448"/>
      <c r="Z94" s="448"/>
      <c r="AA94" s="448"/>
      <c r="AB94" s="448"/>
      <c r="AC94" s="448"/>
      <c r="AD94" s="448"/>
      <c r="AE94" s="448"/>
      <c r="AF94" s="448"/>
      <c r="AG94" s="448"/>
      <c r="AH94" s="448"/>
      <c r="AI94" s="448"/>
      <c r="AJ94" s="448"/>
      <c r="AK94" s="448"/>
      <c r="AL94" s="448"/>
      <c r="AM94" s="448"/>
      <c r="AN94" s="448"/>
      <c r="AO94" s="448"/>
      <c r="AP94" s="448"/>
      <c r="AQ94" s="448"/>
      <c r="AR94" s="448"/>
      <c r="AS94" s="448"/>
      <c r="AT94" s="448"/>
      <c r="AU94" s="448"/>
      <c r="AV94" s="448"/>
      <c r="AW94" s="448"/>
      <c r="AX94" s="448"/>
      <c r="AY94" s="448"/>
      <c r="AZ94" s="448"/>
      <c r="BA94" s="448"/>
      <c r="BB94" s="448"/>
      <c r="BC94" s="448"/>
      <c r="BD94" s="448"/>
      <c r="BE94" s="448"/>
      <c r="BF94" s="448"/>
    </row>
    <row r="95" spans="1:58" ht="14.25" customHeight="1" x14ac:dyDescent="0.25">
      <c r="A95" s="370" t="s">
        <v>2089</v>
      </c>
      <c r="B95" s="612"/>
      <c r="C95" s="612"/>
      <c r="D95" s="612"/>
      <c r="E95" s="612"/>
      <c r="F95" s="612"/>
      <c r="G95" s="612"/>
      <c r="H95" s="612"/>
      <c r="I95" s="612"/>
      <c r="J95" s="612"/>
      <c r="K95" s="612"/>
      <c r="L95" s="612"/>
      <c r="M95" s="612"/>
      <c r="N95" s="612"/>
      <c r="O95" s="612"/>
      <c r="P95" s="612"/>
      <c r="Q95" s="612"/>
      <c r="R95" s="612"/>
      <c r="S95" s="612"/>
      <c r="T95" s="612"/>
      <c r="U95" s="612"/>
      <c r="V95" s="448"/>
      <c r="W95" s="448"/>
      <c r="X95" s="448"/>
      <c r="Y95" s="448"/>
      <c r="Z95" s="448"/>
      <c r="AA95" s="448"/>
      <c r="AB95" s="448"/>
      <c r="AC95" s="448"/>
      <c r="AD95" s="448"/>
      <c r="AE95" s="448"/>
      <c r="AF95" s="448"/>
      <c r="AG95" s="448"/>
      <c r="AH95" s="448"/>
      <c r="AI95" s="448"/>
      <c r="AJ95" s="448"/>
      <c r="AK95" s="448"/>
      <c r="AL95" s="448"/>
      <c r="AM95" s="448"/>
      <c r="AN95" s="448"/>
      <c r="AO95" s="448"/>
      <c r="AP95" s="448"/>
      <c r="AQ95" s="448"/>
      <c r="AR95" s="448"/>
      <c r="AS95" s="448"/>
      <c r="AT95" s="448"/>
      <c r="AU95" s="448"/>
      <c r="AV95" s="448"/>
      <c r="AW95" s="448"/>
      <c r="AX95" s="448"/>
      <c r="AY95" s="448"/>
      <c r="AZ95" s="448"/>
      <c r="BA95" s="448"/>
      <c r="BB95" s="448"/>
      <c r="BC95" s="448"/>
      <c r="BD95" s="448"/>
      <c r="BE95" s="448"/>
      <c r="BF95" s="448"/>
    </row>
    <row r="96" spans="1:58" ht="15" customHeight="1" x14ac:dyDescent="0.25">
      <c r="A96" s="22" t="s">
        <v>1056</v>
      </c>
      <c r="B96" s="612"/>
      <c r="C96" s="612"/>
      <c r="D96" s="612"/>
      <c r="E96" s="612"/>
      <c r="F96" s="612"/>
      <c r="G96" s="612"/>
      <c r="H96" s="612"/>
      <c r="I96" s="612"/>
      <c r="J96" s="612"/>
      <c r="K96" s="612"/>
      <c r="L96" s="612"/>
      <c r="M96" s="612"/>
      <c r="N96" s="612"/>
      <c r="O96" s="612"/>
      <c r="P96" s="612"/>
      <c r="Q96" s="612"/>
      <c r="R96" s="612"/>
      <c r="S96" s="612"/>
      <c r="T96" s="612"/>
      <c r="U96" s="612"/>
      <c r="V96" s="448"/>
      <c r="W96" s="448"/>
      <c r="X96" s="448"/>
      <c r="Y96" s="448"/>
      <c r="Z96" s="448"/>
      <c r="AA96" s="448"/>
      <c r="AB96" s="448"/>
      <c r="AC96" s="448"/>
      <c r="AD96" s="448"/>
      <c r="AE96" s="448"/>
      <c r="AF96" s="448"/>
      <c r="AG96" s="448"/>
      <c r="AH96" s="448"/>
      <c r="AI96" s="448"/>
      <c r="AJ96" s="448"/>
      <c r="AK96" s="448"/>
      <c r="AL96" s="448"/>
      <c r="AM96" s="448"/>
      <c r="AN96" s="448"/>
      <c r="AO96" s="448"/>
      <c r="AP96" s="448"/>
      <c r="AQ96" s="448"/>
      <c r="AR96" s="448"/>
      <c r="AS96" s="448"/>
      <c r="AT96" s="448"/>
      <c r="AU96" s="448"/>
      <c r="AV96" s="448"/>
      <c r="AW96" s="448"/>
      <c r="AX96" s="448"/>
      <c r="AY96" s="448"/>
      <c r="AZ96" s="448"/>
      <c r="BA96" s="448"/>
      <c r="BB96" s="448"/>
      <c r="BC96" s="448"/>
      <c r="BD96" s="448"/>
      <c r="BE96" s="448"/>
      <c r="BF96" s="448"/>
    </row>
    <row r="97" spans="1:58" ht="14.25" customHeight="1" x14ac:dyDescent="0.25">
      <c r="A97" s="22" t="s">
        <v>1244</v>
      </c>
      <c r="B97" s="612"/>
      <c r="C97" s="612"/>
      <c r="D97" s="612"/>
      <c r="E97" s="612"/>
      <c r="F97" s="612"/>
      <c r="G97" s="612"/>
      <c r="H97" s="612"/>
      <c r="I97" s="612"/>
      <c r="J97" s="612"/>
      <c r="K97" s="612"/>
      <c r="L97" s="612"/>
      <c r="M97" s="612"/>
      <c r="N97" s="612"/>
      <c r="O97" s="612"/>
      <c r="P97" s="612"/>
      <c r="Q97" s="612"/>
      <c r="R97" s="612"/>
      <c r="S97" s="612"/>
      <c r="T97" s="612"/>
      <c r="U97" s="612"/>
      <c r="V97" s="448"/>
      <c r="W97" s="448"/>
      <c r="X97" s="448"/>
      <c r="Y97" s="448"/>
      <c r="Z97" s="448"/>
      <c r="AA97" s="448"/>
      <c r="AB97" s="448"/>
      <c r="AC97" s="448"/>
      <c r="AD97" s="448"/>
      <c r="AE97" s="448"/>
      <c r="AF97" s="448"/>
      <c r="AG97" s="448"/>
      <c r="AH97" s="448"/>
      <c r="AI97" s="448"/>
      <c r="AJ97" s="448"/>
      <c r="AK97" s="448"/>
      <c r="AL97" s="448"/>
      <c r="AM97" s="448"/>
      <c r="AN97" s="448"/>
      <c r="AO97" s="448"/>
      <c r="AP97" s="448"/>
      <c r="AQ97" s="448"/>
      <c r="AR97" s="448"/>
      <c r="AS97" s="448"/>
      <c r="AT97" s="448"/>
      <c r="AU97" s="448"/>
      <c r="AV97" s="448"/>
      <c r="AW97" s="448"/>
      <c r="AX97" s="448"/>
      <c r="AY97" s="448"/>
      <c r="AZ97" s="448"/>
      <c r="BA97" s="448"/>
      <c r="BB97" s="448"/>
      <c r="BC97" s="448"/>
      <c r="BD97" s="448"/>
      <c r="BE97" s="448"/>
      <c r="BF97" s="448"/>
    </row>
    <row r="98" spans="1:58" ht="14.25" customHeight="1" x14ac:dyDescent="0.25">
      <c r="A98" s="22" t="s">
        <v>432</v>
      </c>
      <c r="B98" s="612"/>
      <c r="C98" s="612"/>
      <c r="D98" s="612"/>
      <c r="E98" s="612"/>
      <c r="F98" s="612"/>
      <c r="G98" s="612"/>
      <c r="H98" s="612"/>
      <c r="I98" s="612"/>
      <c r="J98" s="612"/>
      <c r="K98" s="612"/>
      <c r="L98" s="612"/>
      <c r="M98" s="612"/>
      <c r="N98" s="612"/>
      <c r="O98" s="612"/>
      <c r="P98" s="612"/>
      <c r="Q98" s="612"/>
      <c r="R98" s="612"/>
      <c r="S98" s="612"/>
      <c r="T98" s="612"/>
      <c r="U98" s="612"/>
      <c r="V98" s="448"/>
      <c r="W98" s="448"/>
      <c r="X98" s="448"/>
      <c r="Y98" s="448"/>
      <c r="Z98" s="448"/>
      <c r="AA98" s="448"/>
      <c r="AB98" s="448"/>
      <c r="AC98" s="448"/>
      <c r="AD98" s="448"/>
      <c r="AE98" s="448"/>
      <c r="AF98" s="448"/>
      <c r="AG98" s="448"/>
      <c r="AH98" s="448"/>
      <c r="AI98" s="448"/>
      <c r="AJ98" s="448"/>
      <c r="AK98" s="448"/>
      <c r="AL98" s="448"/>
      <c r="AM98" s="448"/>
      <c r="AN98" s="448"/>
      <c r="AO98" s="448"/>
      <c r="AP98" s="448"/>
      <c r="AQ98" s="448"/>
      <c r="AR98" s="448"/>
      <c r="AS98" s="448"/>
      <c r="AT98" s="448"/>
      <c r="AU98" s="448"/>
      <c r="AV98" s="448"/>
      <c r="AW98" s="448"/>
      <c r="AX98" s="448"/>
      <c r="AY98" s="448"/>
      <c r="AZ98" s="448"/>
      <c r="BA98" s="448"/>
      <c r="BB98" s="448"/>
      <c r="BC98" s="448"/>
      <c r="BD98" s="448"/>
      <c r="BE98" s="448"/>
      <c r="BF98" s="448"/>
    </row>
    <row r="99" spans="1:58" ht="30" customHeight="1" x14ac:dyDescent="0.25">
      <c r="A99" s="1012" t="s">
        <v>1058</v>
      </c>
      <c r="B99" s="1012"/>
      <c r="C99" s="1012"/>
      <c r="D99" s="1012"/>
      <c r="E99" s="1012"/>
      <c r="F99" s="1012"/>
      <c r="G99" s="1012"/>
      <c r="H99" s="1012"/>
      <c r="I99" s="1012"/>
      <c r="J99" s="1012"/>
      <c r="K99" s="1012"/>
      <c r="L99" s="1012"/>
      <c r="M99" s="1012"/>
      <c r="N99" s="612"/>
      <c r="O99" s="612"/>
      <c r="P99" s="612"/>
      <c r="Q99" s="612"/>
      <c r="R99" s="612"/>
      <c r="S99" s="612"/>
      <c r="T99" s="612"/>
      <c r="U99" s="612"/>
      <c r="V99" s="448"/>
      <c r="W99" s="448"/>
      <c r="X99" s="448"/>
      <c r="Y99" s="448"/>
      <c r="Z99" s="448"/>
      <c r="AA99" s="448"/>
      <c r="AB99" s="448"/>
      <c r="AC99" s="448"/>
      <c r="AD99" s="448"/>
      <c r="AE99" s="448"/>
      <c r="AF99" s="448"/>
      <c r="AG99" s="448"/>
      <c r="AH99" s="448"/>
      <c r="AI99" s="448"/>
      <c r="AJ99" s="448"/>
      <c r="AK99" s="448"/>
      <c r="AL99" s="448"/>
      <c r="AM99" s="448"/>
      <c r="AN99" s="448"/>
      <c r="AO99" s="448"/>
      <c r="AP99" s="448"/>
      <c r="AQ99" s="448"/>
      <c r="AR99" s="448"/>
      <c r="AS99" s="448"/>
      <c r="AT99" s="448"/>
      <c r="AU99" s="448"/>
      <c r="AV99" s="448"/>
      <c r="AW99" s="448"/>
      <c r="AX99" s="448"/>
      <c r="AY99" s="448"/>
      <c r="AZ99" s="448"/>
      <c r="BA99" s="448"/>
      <c r="BB99" s="448"/>
      <c r="BC99" s="448"/>
      <c r="BD99" s="448"/>
      <c r="BE99" s="448"/>
      <c r="BF99" s="448"/>
    </row>
    <row r="100" spans="1:58" ht="14.25" customHeight="1" x14ac:dyDescent="0.25">
      <c r="A100" s="22" t="s">
        <v>1059</v>
      </c>
      <c r="B100" s="612"/>
      <c r="C100" s="612"/>
      <c r="D100" s="612"/>
      <c r="E100" s="612"/>
      <c r="F100" s="612"/>
      <c r="G100" s="612"/>
      <c r="H100" s="612"/>
      <c r="I100" s="612"/>
      <c r="J100" s="612"/>
      <c r="K100" s="612"/>
      <c r="L100" s="612"/>
      <c r="M100" s="612"/>
      <c r="N100" s="612"/>
      <c r="O100" s="612"/>
      <c r="P100" s="612"/>
      <c r="Q100" s="612"/>
      <c r="R100" s="612"/>
      <c r="S100" s="612"/>
      <c r="T100" s="612"/>
      <c r="U100" s="612"/>
      <c r="V100" s="448"/>
      <c r="W100" s="448"/>
      <c r="X100" s="448"/>
      <c r="Y100" s="448"/>
      <c r="Z100" s="448"/>
      <c r="AA100" s="448"/>
      <c r="AB100" s="448"/>
      <c r="AC100" s="448"/>
      <c r="AD100" s="448"/>
      <c r="AE100" s="448"/>
      <c r="AF100" s="448"/>
      <c r="AG100" s="448"/>
      <c r="AH100" s="448"/>
      <c r="AI100" s="448"/>
      <c r="AJ100" s="448"/>
      <c r="AK100" s="448"/>
      <c r="AL100" s="448"/>
      <c r="AM100" s="448"/>
      <c r="AN100" s="448"/>
      <c r="AO100" s="448"/>
      <c r="AP100" s="448"/>
      <c r="AQ100" s="448"/>
      <c r="AR100" s="448"/>
      <c r="AS100" s="448"/>
      <c r="AT100" s="448"/>
      <c r="AU100" s="448"/>
      <c r="AV100" s="448"/>
      <c r="AW100" s="448"/>
      <c r="AX100" s="448"/>
      <c r="AY100" s="448"/>
      <c r="AZ100" s="448"/>
      <c r="BA100" s="448"/>
      <c r="BB100" s="448"/>
      <c r="BC100" s="448"/>
      <c r="BD100" s="448"/>
      <c r="BE100" s="448"/>
      <c r="BF100" s="448"/>
    </row>
    <row r="101" spans="1:58" ht="14.25" customHeight="1" x14ac:dyDescent="0.25">
      <c r="A101" s="22" t="s">
        <v>1414</v>
      </c>
      <c r="B101" s="612"/>
      <c r="C101" s="612"/>
      <c r="D101" s="612"/>
      <c r="E101" s="612"/>
      <c r="F101" s="612"/>
      <c r="G101" s="612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  <c r="R101" s="612"/>
      <c r="S101" s="612"/>
      <c r="T101" s="612"/>
      <c r="U101" s="612"/>
      <c r="V101" s="448"/>
      <c r="W101" s="448"/>
      <c r="X101" s="448"/>
      <c r="Y101" s="448"/>
      <c r="Z101" s="448"/>
      <c r="AA101" s="448"/>
      <c r="AB101" s="448"/>
      <c r="AC101" s="448"/>
      <c r="AD101" s="448"/>
      <c r="AE101" s="448"/>
      <c r="AF101" s="448"/>
      <c r="AG101" s="448"/>
      <c r="AH101" s="448"/>
      <c r="AI101" s="448"/>
      <c r="AJ101" s="448"/>
      <c r="AK101" s="448"/>
      <c r="AL101" s="448"/>
      <c r="AM101" s="448"/>
      <c r="AN101" s="448"/>
      <c r="AO101" s="448"/>
      <c r="AP101" s="448"/>
      <c r="AQ101" s="448"/>
      <c r="AR101" s="448"/>
      <c r="AS101" s="448"/>
      <c r="AT101" s="448"/>
      <c r="AU101" s="448"/>
      <c r="AV101" s="448"/>
      <c r="AW101" s="448"/>
      <c r="AX101" s="448"/>
      <c r="AY101" s="448"/>
      <c r="AZ101" s="448"/>
      <c r="BA101" s="448"/>
      <c r="BB101" s="448"/>
      <c r="BC101" s="448"/>
      <c r="BD101" s="448"/>
      <c r="BE101" s="448"/>
      <c r="BF101" s="448"/>
    </row>
    <row r="102" spans="1:58" ht="14.25" customHeight="1" x14ac:dyDescent="0.25">
      <c r="A102" s="962" t="s">
        <v>754</v>
      </c>
      <c r="B102" s="962"/>
      <c r="C102" s="962"/>
      <c r="D102" s="962"/>
      <c r="E102" s="962"/>
      <c r="F102" s="962"/>
      <c r="G102" s="962"/>
      <c r="H102" s="962"/>
      <c r="I102" s="962"/>
      <c r="J102" s="962"/>
      <c r="K102" s="962"/>
      <c r="L102" s="962"/>
      <c r="M102" s="962"/>
      <c r="N102" s="962"/>
      <c r="O102" s="962"/>
      <c r="P102" s="962"/>
      <c r="Q102" s="962"/>
      <c r="R102" s="612"/>
      <c r="S102" s="612"/>
      <c r="T102" s="612"/>
      <c r="U102" s="612"/>
      <c r="V102" s="448"/>
      <c r="W102" s="448"/>
      <c r="X102" s="448"/>
      <c r="Y102" s="448"/>
      <c r="Z102" s="448"/>
      <c r="AA102" s="448"/>
      <c r="AB102" s="448"/>
      <c r="AC102" s="448"/>
      <c r="AD102" s="448"/>
      <c r="AE102" s="448"/>
      <c r="AF102" s="448"/>
      <c r="AG102" s="448"/>
      <c r="AH102" s="448"/>
      <c r="AI102" s="448"/>
      <c r="AJ102" s="448"/>
      <c r="AK102" s="448"/>
      <c r="AL102" s="448"/>
      <c r="AM102" s="448"/>
      <c r="AN102" s="448"/>
      <c r="AO102" s="448"/>
      <c r="AP102" s="448"/>
      <c r="AQ102" s="448"/>
      <c r="AR102" s="448"/>
      <c r="AS102" s="448"/>
      <c r="AT102" s="448"/>
      <c r="AU102" s="448"/>
      <c r="AV102" s="448"/>
      <c r="AW102" s="448"/>
      <c r="AX102" s="448"/>
      <c r="AY102" s="448"/>
      <c r="AZ102" s="448"/>
      <c r="BA102" s="448"/>
      <c r="BB102" s="448"/>
      <c r="BC102" s="448"/>
      <c r="BD102" s="448"/>
      <c r="BE102" s="448"/>
      <c r="BF102" s="448"/>
    </row>
    <row r="103" spans="1:58" ht="14.25" customHeight="1" x14ac:dyDescent="0.25">
      <c r="A103" s="447" t="s">
        <v>1061</v>
      </c>
      <c r="B103" s="586"/>
      <c r="C103" s="586"/>
      <c r="D103" s="586"/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448"/>
      <c r="W103" s="448"/>
      <c r="X103" s="448"/>
      <c r="Y103" s="448"/>
      <c r="Z103" s="448"/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/>
      <c r="AM103" s="448"/>
      <c r="AN103" s="448"/>
      <c r="AO103" s="448"/>
      <c r="AP103" s="448"/>
      <c r="AQ103" s="448"/>
      <c r="AR103" s="448"/>
      <c r="AS103" s="448"/>
      <c r="AT103" s="448"/>
      <c r="AU103" s="448"/>
      <c r="AV103" s="448"/>
      <c r="AW103" s="448"/>
      <c r="AX103" s="448"/>
      <c r="AY103" s="448"/>
      <c r="AZ103" s="448"/>
      <c r="BA103" s="448"/>
      <c r="BB103" s="448"/>
      <c r="BC103" s="448"/>
      <c r="BD103" s="448"/>
      <c r="BE103" s="448"/>
      <c r="BF103" s="448"/>
    </row>
    <row r="104" spans="1:58" s="452" customFormat="1" x14ac:dyDescent="0.25">
      <c r="A104" s="451" t="s">
        <v>755</v>
      </c>
      <c r="B104" s="445"/>
      <c r="C104" s="445"/>
      <c r="D104" s="446"/>
      <c r="E104" s="447"/>
      <c r="F104" s="445"/>
      <c r="G104" s="445"/>
      <c r="H104" s="445"/>
      <c r="I104" s="446"/>
      <c r="J104" s="446"/>
      <c r="K104" s="446"/>
      <c r="L104" s="446"/>
      <c r="M104" s="445"/>
      <c r="N104" s="446"/>
      <c r="O104" s="448"/>
      <c r="P104" s="448"/>
      <c r="Q104" s="448"/>
      <c r="R104" s="448"/>
      <c r="S104" s="448"/>
      <c r="T104" s="448"/>
      <c r="U104" s="448"/>
      <c r="V104" s="475"/>
      <c r="W104" s="475"/>
      <c r="X104" s="475"/>
      <c r="Y104" s="475"/>
      <c r="Z104" s="475"/>
      <c r="AA104" s="475"/>
      <c r="AB104" s="475"/>
      <c r="AC104" s="475"/>
      <c r="AD104" s="475"/>
      <c r="AE104" s="475"/>
      <c r="AF104" s="475"/>
      <c r="AG104" s="475"/>
      <c r="AH104" s="475"/>
      <c r="AI104" s="475"/>
      <c r="AJ104" s="475"/>
      <c r="AK104" s="475"/>
      <c r="AL104" s="475"/>
      <c r="AM104" s="475"/>
      <c r="AN104" s="475"/>
      <c r="AO104" s="475"/>
      <c r="AP104" s="475"/>
      <c r="AQ104" s="475"/>
      <c r="AR104" s="475"/>
      <c r="AS104" s="475"/>
      <c r="AT104" s="475"/>
      <c r="AU104" s="475"/>
      <c r="AV104" s="475"/>
      <c r="AW104" s="475"/>
      <c r="AX104" s="475"/>
      <c r="AY104" s="475"/>
      <c r="AZ104" s="475"/>
      <c r="BA104" s="475"/>
      <c r="BB104" s="475"/>
      <c r="BC104" s="475"/>
      <c r="BD104" s="475"/>
      <c r="BE104" s="475"/>
      <c r="BF104" s="475"/>
    </row>
    <row r="105" spans="1:58" s="452" customFormat="1" x14ac:dyDescent="0.25">
      <c r="A105" s="447" t="s">
        <v>1248</v>
      </c>
      <c r="B105" s="445"/>
      <c r="C105" s="445"/>
      <c r="D105" s="446"/>
      <c r="E105" s="447"/>
      <c r="F105" s="445"/>
      <c r="G105" s="445"/>
      <c r="H105" s="445"/>
      <c r="I105" s="446"/>
      <c r="J105" s="446"/>
      <c r="K105" s="446"/>
      <c r="L105" s="446"/>
      <c r="M105" s="445"/>
      <c r="N105" s="446"/>
      <c r="O105" s="448"/>
      <c r="P105" s="448"/>
      <c r="Q105" s="448"/>
      <c r="R105" s="448"/>
      <c r="S105" s="448"/>
      <c r="T105" s="448"/>
      <c r="U105" s="448"/>
      <c r="V105" s="475"/>
      <c r="W105" s="475"/>
      <c r="X105" s="475"/>
      <c r="Y105" s="475"/>
      <c r="Z105" s="475"/>
      <c r="AA105" s="475"/>
      <c r="AB105" s="475"/>
      <c r="AC105" s="475"/>
      <c r="AD105" s="475"/>
      <c r="AE105" s="475"/>
      <c r="AF105" s="475"/>
      <c r="AG105" s="475"/>
      <c r="AH105" s="475"/>
      <c r="AI105" s="475"/>
      <c r="AJ105" s="475"/>
      <c r="AK105" s="475"/>
      <c r="AL105" s="475"/>
      <c r="AM105" s="475"/>
      <c r="AN105" s="475"/>
      <c r="AO105" s="475"/>
      <c r="AP105" s="475"/>
      <c r="AQ105" s="475"/>
      <c r="AR105" s="475"/>
      <c r="AS105" s="475"/>
      <c r="AT105" s="475"/>
      <c r="AU105" s="475"/>
      <c r="AV105" s="475"/>
      <c r="AW105" s="475"/>
      <c r="AX105" s="475"/>
      <c r="AY105" s="475"/>
      <c r="AZ105" s="475"/>
      <c r="BA105" s="475"/>
      <c r="BB105" s="475"/>
      <c r="BC105" s="475"/>
      <c r="BD105" s="475"/>
      <c r="BE105" s="475"/>
      <c r="BF105" s="475"/>
    </row>
    <row r="106" spans="1:58" s="452" customFormat="1" x14ac:dyDescent="0.25">
      <c r="A106" s="447" t="s">
        <v>1677</v>
      </c>
      <c r="B106" s="445"/>
      <c r="C106" s="445"/>
      <c r="D106" s="446"/>
      <c r="E106" s="447"/>
      <c r="F106" s="445"/>
      <c r="G106" s="445"/>
      <c r="H106" s="445"/>
      <c r="I106" s="446"/>
      <c r="J106" s="446"/>
      <c r="K106" s="446"/>
      <c r="L106" s="446"/>
      <c r="M106" s="445"/>
      <c r="N106" s="446"/>
      <c r="O106" s="448"/>
      <c r="P106" s="448"/>
      <c r="Q106" s="448"/>
      <c r="R106" s="448"/>
      <c r="S106" s="448"/>
      <c r="T106" s="448"/>
      <c r="U106" s="448"/>
      <c r="V106" s="475"/>
      <c r="W106" s="475"/>
      <c r="X106" s="475"/>
      <c r="Y106" s="475"/>
      <c r="Z106" s="475"/>
      <c r="AA106" s="475"/>
      <c r="AB106" s="475"/>
      <c r="AC106" s="475"/>
      <c r="AD106" s="475"/>
      <c r="AE106" s="475"/>
      <c r="AF106" s="475"/>
      <c r="AG106" s="475"/>
      <c r="AH106" s="475"/>
      <c r="AI106" s="475"/>
      <c r="AJ106" s="475"/>
      <c r="AK106" s="475"/>
      <c r="AL106" s="475"/>
      <c r="AM106" s="475"/>
      <c r="AN106" s="475"/>
      <c r="AO106" s="475"/>
      <c r="AP106" s="475"/>
      <c r="AQ106" s="475"/>
      <c r="AR106" s="475"/>
      <c r="AS106" s="475"/>
      <c r="AT106" s="475"/>
      <c r="AU106" s="475"/>
      <c r="AV106" s="475"/>
      <c r="AW106" s="475"/>
      <c r="AX106" s="475"/>
      <c r="AY106" s="475"/>
      <c r="AZ106" s="475"/>
      <c r="BA106" s="475"/>
      <c r="BB106" s="475"/>
      <c r="BC106" s="475"/>
      <c r="BD106" s="475"/>
      <c r="BE106" s="475"/>
      <c r="BF106" s="475"/>
    </row>
    <row r="107" spans="1:58" s="452" customFormat="1" x14ac:dyDescent="0.25">
      <c r="A107" s="447" t="s">
        <v>1416</v>
      </c>
      <c r="B107" s="445"/>
      <c r="C107" s="445"/>
      <c r="D107" s="446"/>
      <c r="E107" s="447"/>
      <c r="F107" s="445"/>
      <c r="G107" s="445"/>
      <c r="H107" s="445"/>
      <c r="I107" s="446"/>
      <c r="J107" s="446"/>
      <c r="K107" s="446"/>
      <c r="L107" s="446"/>
      <c r="M107" s="445"/>
      <c r="N107" s="446"/>
      <c r="O107" s="448"/>
      <c r="P107" s="448"/>
      <c r="Q107" s="448"/>
      <c r="R107" s="448"/>
      <c r="S107" s="448"/>
      <c r="T107" s="448"/>
      <c r="U107" s="448"/>
      <c r="V107" s="475"/>
      <c r="W107" s="475"/>
      <c r="X107" s="475"/>
      <c r="Y107" s="475"/>
      <c r="Z107" s="475"/>
      <c r="AA107" s="475"/>
      <c r="AB107" s="475"/>
      <c r="AC107" s="475"/>
      <c r="AD107" s="475"/>
      <c r="AE107" s="475"/>
      <c r="AF107" s="475"/>
      <c r="AG107" s="475"/>
      <c r="AH107" s="475"/>
      <c r="AI107" s="475"/>
      <c r="AJ107" s="475"/>
      <c r="AK107" s="475"/>
      <c r="AL107" s="475"/>
      <c r="AM107" s="475"/>
      <c r="AN107" s="475"/>
      <c r="AO107" s="475"/>
      <c r="AP107" s="475"/>
      <c r="AQ107" s="475"/>
      <c r="AR107" s="475"/>
      <c r="AS107" s="475"/>
      <c r="AT107" s="475"/>
      <c r="AU107" s="475"/>
      <c r="AV107" s="475"/>
      <c r="AW107" s="475"/>
      <c r="AX107" s="475"/>
      <c r="AY107" s="475"/>
      <c r="AZ107" s="475"/>
      <c r="BA107" s="475"/>
      <c r="BB107" s="475"/>
      <c r="BC107" s="475"/>
      <c r="BD107" s="475"/>
      <c r="BE107" s="475"/>
      <c r="BF107" s="475"/>
    </row>
    <row r="108" spans="1:58" s="452" customFormat="1" x14ac:dyDescent="0.25">
      <c r="A108" s="447" t="s">
        <v>445</v>
      </c>
      <c r="B108" s="447"/>
      <c r="C108" s="447"/>
      <c r="D108" s="447"/>
      <c r="E108" s="447"/>
      <c r="F108" s="447"/>
      <c r="G108" s="447"/>
      <c r="H108" s="447"/>
      <c r="I108" s="447"/>
      <c r="J108" s="447"/>
      <c r="K108" s="447"/>
      <c r="L108" s="447"/>
      <c r="M108" s="447"/>
      <c r="N108" s="447"/>
      <c r="O108" s="448"/>
      <c r="P108" s="448"/>
      <c r="Q108" s="448"/>
      <c r="R108" s="448"/>
      <c r="S108" s="448"/>
      <c r="T108" s="448"/>
      <c r="U108" s="448"/>
      <c r="V108" s="475"/>
      <c r="W108" s="475"/>
      <c r="X108" s="475"/>
      <c r="Y108" s="475"/>
      <c r="Z108" s="475"/>
      <c r="AA108" s="475"/>
      <c r="AB108" s="475"/>
      <c r="AC108" s="475"/>
      <c r="AD108" s="475"/>
      <c r="AE108" s="475"/>
      <c r="AF108" s="475"/>
      <c r="AG108" s="475"/>
      <c r="AH108" s="475"/>
      <c r="AI108" s="475"/>
      <c r="AJ108" s="475"/>
      <c r="AK108" s="475"/>
      <c r="AL108" s="475"/>
      <c r="AM108" s="475"/>
      <c r="AN108" s="475"/>
      <c r="AO108" s="475"/>
      <c r="AP108" s="475"/>
      <c r="AQ108" s="475"/>
      <c r="AR108" s="475"/>
      <c r="AS108" s="475"/>
      <c r="AT108" s="475"/>
      <c r="AU108" s="475"/>
      <c r="AV108" s="475"/>
      <c r="AW108" s="475"/>
      <c r="AX108" s="475"/>
      <c r="AY108" s="475"/>
      <c r="AZ108" s="475"/>
      <c r="BA108" s="475"/>
      <c r="BB108" s="475"/>
      <c r="BC108" s="475"/>
      <c r="BD108" s="475"/>
      <c r="BE108" s="475"/>
      <c r="BF108" s="475"/>
    </row>
    <row r="109" spans="1:58" s="452" customFormat="1" x14ac:dyDescent="0.25">
      <c r="A109" s="447" t="s">
        <v>446</v>
      </c>
      <c r="B109" s="447"/>
      <c r="C109" s="447"/>
      <c r="D109" s="447"/>
      <c r="E109" s="447"/>
      <c r="F109" s="447"/>
      <c r="G109" s="447"/>
      <c r="H109" s="447"/>
      <c r="I109" s="447"/>
      <c r="J109" s="447"/>
      <c r="K109" s="447"/>
      <c r="L109" s="447"/>
      <c r="M109" s="447"/>
      <c r="N109" s="447"/>
      <c r="O109" s="448"/>
      <c r="P109" s="448"/>
      <c r="Q109" s="448"/>
      <c r="R109" s="448"/>
      <c r="S109" s="448"/>
      <c r="T109" s="448"/>
      <c r="U109" s="448"/>
      <c r="V109" s="475"/>
      <c r="W109" s="475"/>
      <c r="X109" s="475"/>
      <c r="Y109" s="475"/>
      <c r="Z109" s="475"/>
      <c r="AA109" s="475"/>
      <c r="AB109" s="475"/>
      <c r="AC109" s="475"/>
      <c r="AD109" s="475"/>
      <c r="AE109" s="475"/>
      <c r="AF109" s="475"/>
      <c r="AG109" s="475"/>
      <c r="AH109" s="475"/>
      <c r="AI109" s="475"/>
      <c r="AJ109" s="475"/>
      <c r="AK109" s="475"/>
      <c r="AL109" s="475"/>
      <c r="AM109" s="475"/>
      <c r="AN109" s="475"/>
      <c r="AO109" s="475"/>
      <c r="AP109" s="475"/>
      <c r="AQ109" s="475"/>
      <c r="AR109" s="475"/>
      <c r="AS109" s="475"/>
      <c r="AT109" s="475"/>
      <c r="AU109" s="475"/>
      <c r="AV109" s="475"/>
      <c r="AW109" s="475"/>
      <c r="AX109" s="475"/>
      <c r="AY109" s="475"/>
      <c r="AZ109" s="475"/>
      <c r="BA109" s="475"/>
      <c r="BB109" s="475"/>
      <c r="BC109" s="475"/>
      <c r="BD109" s="475"/>
      <c r="BE109" s="475"/>
      <c r="BF109" s="475"/>
    </row>
    <row r="110" spans="1:58" x14ac:dyDescent="0.25">
      <c r="A110" s="451" t="s">
        <v>760</v>
      </c>
      <c r="B110" s="447"/>
      <c r="C110" s="475"/>
      <c r="D110" s="475"/>
      <c r="E110" s="475"/>
      <c r="F110" s="475"/>
      <c r="G110" s="475"/>
      <c r="H110" s="475"/>
      <c r="I110" s="475"/>
      <c r="J110" s="475"/>
      <c r="K110" s="475"/>
      <c r="L110" s="475"/>
      <c r="M110" s="475"/>
      <c r="N110" s="475"/>
      <c r="O110" s="475"/>
      <c r="P110" s="475"/>
      <c r="Q110" s="475"/>
      <c r="R110" s="475"/>
      <c r="S110" s="475"/>
      <c r="T110" s="475"/>
      <c r="U110" s="475"/>
      <c r="V110" s="448"/>
      <c r="W110" s="448"/>
      <c r="X110" s="448"/>
      <c r="Y110" s="448"/>
      <c r="Z110" s="448"/>
      <c r="AA110" s="448"/>
      <c r="AB110" s="448"/>
      <c r="AC110" s="448"/>
      <c r="AD110" s="448"/>
      <c r="AE110" s="448"/>
      <c r="AF110" s="448"/>
      <c r="AG110" s="448"/>
      <c r="AH110" s="448"/>
      <c r="AI110" s="448"/>
      <c r="AJ110" s="448"/>
      <c r="AK110" s="448"/>
      <c r="AL110" s="448"/>
      <c r="AM110" s="448"/>
      <c r="AN110" s="448"/>
      <c r="AO110" s="448"/>
      <c r="AP110" s="448"/>
      <c r="AQ110" s="448"/>
      <c r="AR110" s="448"/>
      <c r="AS110" s="448"/>
      <c r="AT110" s="448"/>
      <c r="AU110" s="448"/>
      <c r="AV110" s="448"/>
      <c r="AW110" s="448"/>
      <c r="AX110" s="448"/>
      <c r="AY110" s="448"/>
      <c r="AZ110" s="448"/>
      <c r="BA110" s="448"/>
      <c r="BB110" s="448"/>
      <c r="BC110" s="448"/>
      <c r="BD110" s="448"/>
      <c r="BE110" s="448"/>
      <c r="BF110" s="448"/>
    </row>
    <row r="111" spans="1:58" x14ac:dyDescent="0.25">
      <c r="A111" s="447" t="s">
        <v>2090</v>
      </c>
      <c r="B111" s="447"/>
      <c r="C111" s="475"/>
      <c r="D111" s="475"/>
      <c r="E111" s="475"/>
      <c r="F111" s="475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  <c r="V111" s="448"/>
      <c r="W111" s="448"/>
      <c r="X111" s="448"/>
      <c r="Y111" s="448"/>
      <c r="Z111" s="448"/>
      <c r="AA111" s="448"/>
      <c r="AB111" s="448"/>
      <c r="AC111" s="448"/>
      <c r="AD111" s="448"/>
      <c r="AE111" s="448"/>
      <c r="AF111" s="448"/>
      <c r="AG111" s="448"/>
      <c r="AH111" s="448"/>
      <c r="AI111" s="448"/>
      <c r="AJ111" s="448"/>
      <c r="AK111" s="448"/>
      <c r="AL111" s="448"/>
      <c r="AM111" s="448"/>
      <c r="AN111" s="448"/>
      <c r="AO111" s="448"/>
      <c r="AP111" s="448"/>
      <c r="AQ111" s="448"/>
      <c r="AR111" s="448"/>
      <c r="AS111" s="448"/>
      <c r="AT111" s="448"/>
      <c r="AU111" s="448"/>
      <c r="AV111" s="448"/>
      <c r="AW111" s="448"/>
      <c r="AX111" s="448"/>
      <c r="AY111" s="448"/>
      <c r="AZ111" s="448"/>
      <c r="BA111" s="448"/>
      <c r="BB111" s="448"/>
      <c r="BC111" s="448"/>
      <c r="BD111" s="448"/>
      <c r="BE111" s="448"/>
      <c r="BF111" s="448"/>
    </row>
    <row r="112" spans="1:58" x14ac:dyDescent="0.25">
      <c r="A112" s="188" t="s">
        <v>1419</v>
      </c>
      <c r="B112" s="447"/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5"/>
      <c r="O112" s="475"/>
      <c r="P112" s="475"/>
      <c r="Q112" s="475"/>
      <c r="R112" s="475"/>
      <c r="S112" s="475"/>
      <c r="T112" s="475"/>
      <c r="U112" s="475"/>
      <c r="V112" s="448"/>
      <c r="W112" s="448"/>
      <c r="X112" s="448"/>
      <c r="Y112" s="448"/>
      <c r="Z112" s="448"/>
      <c r="AA112" s="448"/>
      <c r="AB112" s="448"/>
      <c r="AC112" s="448"/>
      <c r="AD112" s="448"/>
      <c r="AE112" s="448"/>
      <c r="AF112" s="448"/>
      <c r="AG112" s="448"/>
      <c r="AH112" s="448"/>
      <c r="AI112" s="448"/>
      <c r="AJ112" s="448"/>
      <c r="AK112" s="448"/>
      <c r="AL112" s="448"/>
      <c r="AM112" s="448"/>
      <c r="AN112" s="448"/>
      <c r="AO112" s="448"/>
      <c r="AP112" s="448"/>
      <c r="AQ112" s="448"/>
      <c r="AR112" s="448"/>
      <c r="AS112" s="448"/>
      <c r="AT112" s="448"/>
      <c r="AU112" s="448"/>
      <c r="AV112" s="448"/>
      <c r="AW112" s="448"/>
      <c r="AX112" s="448"/>
      <c r="AY112" s="448"/>
      <c r="AZ112" s="448"/>
      <c r="BA112" s="448"/>
      <c r="BB112" s="448"/>
      <c r="BC112" s="448"/>
      <c r="BD112" s="448"/>
      <c r="BE112" s="448"/>
      <c r="BF112" s="448"/>
    </row>
    <row r="113" spans="1:58" x14ac:dyDescent="0.25">
      <c r="A113" s="188" t="s">
        <v>762</v>
      </c>
      <c r="B113" s="447"/>
      <c r="C113" s="475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48"/>
      <c r="W113" s="448"/>
      <c r="X113" s="448"/>
      <c r="Y113" s="448"/>
      <c r="Z113" s="448"/>
      <c r="AA113" s="448"/>
      <c r="AB113" s="448"/>
      <c r="AC113" s="448"/>
      <c r="AD113" s="448"/>
      <c r="AE113" s="448"/>
      <c r="AF113" s="448"/>
      <c r="AG113" s="448"/>
      <c r="AH113" s="448"/>
      <c r="AI113" s="448"/>
      <c r="AJ113" s="448"/>
      <c r="AK113" s="448"/>
      <c r="AL113" s="448"/>
      <c r="AM113" s="448"/>
      <c r="AN113" s="448"/>
      <c r="AO113" s="448"/>
      <c r="AP113" s="448"/>
      <c r="AQ113" s="448"/>
      <c r="AR113" s="448"/>
      <c r="AS113" s="448"/>
      <c r="AT113" s="448"/>
      <c r="AU113" s="448"/>
      <c r="AV113" s="448"/>
      <c r="AW113" s="448"/>
      <c r="AX113" s="448"/>
      <c r="AY113" s="448"/>
      <c r="AZ113" s="448"/>
      <c r="BA113" s="448"/>
      <c r="BB113" s="448"/>
      <c r="BC113" s="448"/>
      <c r="BD113" s="448"/>
      <c r="BE113" s="448"/>
      <c r="BF113" s="448"/>
    </row>
    <row r="114" spans="1:58" x14ac:dyDescent="0.25">
      <c r="A114" s="188" t="s">
        <v>968</v>
      </c>
      <c r="B114" s="447"/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  <c r="V114" s="448"/>
      <c r="W114" s="448"/>
      <c r="X114" s="448"/>
      <c r="Y114" s="448"/>
      <c r="Z114" s="448"/>
      <c r="AA114" s="448"/>
      <c r="AB114" s="448"/>
      <c r="AC114" s="448"/>
      <c r="AD114" s="448"/>
      <c r="AE114" s="448"/>
      <c r="AF114" s="448"/>
      <c r="AG114" s="448"/>
      <c r="AH114" s="448"/>
      <c r="AI114" s="448"/>
      <c r="AJ114" s="448"/>
      <c r="AK114" s="448"/>
      <c r="AL114" s="448"/>
      <c r="AM114" s="448"/>
      <c r="AN114" s="448"/>
      <c r="AO114" s="448"/>
      <c r="AP114" s="448"/>
      <c r="AQ114" s="448"/>
      <c r="AR114" s="448"/>
      <c r="AS114" s="448"/>
      <c r="AT114" s="448"/>
      <c r="AU114" s="448"/>
      <c r="AV114" s="448"/>
      <c r="AW114" s="448"/>
      <c r="AX114" s="448"/>
      <c r="AY114" s="448"/>
      <c r="AZ114" s="448"/>
      <c r="BA114" s="448"/>
      <c r="BB114" s="448"/>
      <c r="BC114" s="448"/>
      <c r="BD114" s="448"/>
      <c r="BE114" s="448"/>
      <c r="BF114" s="448"/>
    </row>
    <row r="115" spans="1:58" x14ac:dyDescent="0.25">
      <c r="A115" s="188" t="s">
        <v>765</v>
      </c>
      <c r="B115" s="447"/>
      <c r="C115" s="475"/>
      <c r="D115" s="475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48"/>
      <c r="W115" s="448"/>
      <c r="X115" s="448"/>
      <c r="Y115" s="448"/>
      <c r="Z115" s="448"/>
      <c r="AA115" s="448"/>
      <c r="AB115" s="448"/>
      <c r="AC115" s="448"/>
      <c r="AD115" s="448"/>
      <c r="AE115" s="448"/>
      <c r="AF115" s="448"/>
      <c r="AG115" s="448"/>
      <c r="AH115" s="448"/>
      <c r="AI115" s="448"/>
      <c r="AJ115" s="448"/>
      <c r="AK115" s="448"/>
      <c r="AL115" s="448"/>
      <c r="AM115" s="448"/>
      <c r="AN115" s="448"/>
      <c r="AO115" s="448"/>
      <c r="AP115" s="448"/>
      <c r="AQ115" s="448"/>
      <c r="AR115" s="448"/>
      <c r="AS115" s="448"/>
      <c r="AT115" s="448"/>
      <c r="AU115" s="448"/>
      <c r="AV115" s="448"/>
      <c r="AW115" s="448"/>
      <c r="AX115" s="448"/>
      <c r="AY115" s="448"/>
      <c r="AZ115" s="448"/>
      <c r="BA115" s="448"/>
      <c r="BB115" s="448"/>
      <c r="BC115" s="448"/>
      <c r="BD115" s="448"/>
      <c r="BE115" s="448"/>
      <c r="BF115" s="448"/>
    </row>
    <row r="116" spans="1:58" x14ac:dyDescent="0.25">
      <c r="A116" s="188" t="s">
        <v>766</v>
      </c>
      <c r="B116" s="447"/>
      <c r="C116" s="475"/>
      <c r="D116" s="475"/>
      <c r="E116" s="475"/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48"/>
      <c r="W116" s="448"/>
      <c r="X116" s="448"/>
      <c r="Y116" s="448"/>
      <c r="Z116" s="448"/>
      <c r="AA116" s="448"/>
      <c r="AB116" s="448"/>
      <c r="AC116" s="448"/>
      <c r="AD116" s="448"/>
      <c r="AE116" s="448"/>
      <c r="AF116" s="448"/>
      <c r="AG116" s="448"/>
      <c r="AH116" s="448"/>
      <c r="AI116" s="448"/>
      <c r="AJ116" s="448"/>
      <c r="AK116" s="448"/>
      <c r="AL116" s="448"/>
      <c r="AM116" s="448"/>
      <c r="AN116" s="448"/>
      <c r="AO116" s="448"/>
      <c r="AP116" s="448"/>
      <c r="AQ116" s="448"/>
      <c r="AR116" s="448"/>
      <c r="AS116" s="448"/>
      <c r="AT116" s="448"/>
      <c r="AU116" s="448"/>
      <c r="AV116" s="448"/>
      <c r="AW116" s="448"/>
      <c r="AX116" s="448"/>
      <c r="AY116" s="448"/>
      <c r="AZ116" s="448"/>
      <c r="BA116" s="448"/>
      <c r="BB116" s="448"/>
      <c r="BC116" s="448"/>
      <c r="BD116" s="448"/>
      <c r="BE116" s="448"/>
      <c r="BF116" s="448"/>
    </row>
    <row r="117" spans="1:58" x14ac:dyDescent="0.25">
      <c r="A117" s="447" t="s">
        <v>969</v>
      </c>
      <c r="B117" s="448"/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  <c r="P117" s="448"/>
      <c r="Q117" s="448"/>
      <c r="R117" s="448"/>
      <c r="S117" s="448"/>
      <c r="T117" s="448"/>
      <c r="U117" s="448"/>
      <c r="V117" s="448"/>
      <c r="W117" s="448"/>
      <c r="X117" s="448"/>
      <c r="Y117" s="448"/>
      <c r="Z117" s="448"/>
      <c r="AA117" s="448"/>
      <c r="AB117" s="448"/>
      <c r="AC117" s="448"/>
      <c r="AD117" s="448"/>
      <c r="AE117" s="448"/>
      <c r="AF117" s="448"/>
      <c r="AG117" s="448"/>
      <c r="AH117" s="448"/>
      <c r="AI117" s="448"/>
      <c r="AJ117" s="448"/>
      <c r="AK117" s="448"/>
      <c r="AL117" s="448"/>
      <c r="AM117" s="448"/>
      <c r="AN117" s="448"/>
      <c r="AO117" s="448"/>
      <c r="AP117" s="448"/>
      <c r="AQ117" s="448"/>
      <c r="AR117" s="448"/>
      <c r="AS117" s="448"/>
      <c r="AT117" s="448"/>
      <c r="AU117" s="448"/>
      <c r="AV117" s="448"/>
      <c r="AW117" s="448"/>
      <c r="AX117" s="448"/>
      <c r="AY117" s="448"/>
      <c r="AZ117" s="448"/>
      <c r="BA117" s="448"/>
      <c r="BB117" s="448"/>
      <c r="BC117" s="448"/>
      <c r="BD117" s="448"/>
      <c r="BE117" s="448"/>
      <c r="BF117" s="448"/>
    </row>
    <row r="118" spans="1:58" x14ac:dyDescent="0.25">
      <c r="A118" s="447" t="s">
        <v>2091</v>
      </c>
      <c r="B118" s="649"/>
      <c r="C118" s="649"/>
      <c r="D118" s="649"/>
      <c r="E118" s="649"/>
      <c r="F118" s="649"/>
      <c r="G118" s="649"/>
      <c r="H118" s="649"/>
      <c r="I118" s="649"/>
      <c r="J118" s="649"/>
      <c r="K118" s="649"/>
      <c r="L118" s="649"/>
      <c r="M118" s="649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</row>
  </sheetData>
  <mergeCells count="29">
    <mergeCell ref="A1:I1"/>
    <mergeCell ref="A92:BF92"/>
    <mergeCell ref="A99:M99"/>
    <mergeCell ref="A102:Q102"/>
    <mergeCell ref="A3:I3"/>
    <mergeCell ref="A2:I2"/>
    <mergeCell ref="A37:M37"/>
    <mergeCell ref="A50:M50"/>
    <mergeCell ref="A63:M63"/>
    <mergeCell ref="A64:M64"/>
    <mergeCell ref="A77:M77"/>
    <mergeCell ref="A9:M9"/>
    <mergeCell ref="A10:M10"/>
    <mergeCell ref="A23:M23"/>
    <mergeCell ref="T23:AX23"/>
    <mergeCell ref="A36:M36"/>
    <mergeCell ref="A4:B4"/>
    <mergeCell ref="D4:E4"/>
    <mergeCell ref="G4:H4"/>
    <mergeCell ref="A6:M6"/>
    <mergeCell ref="A7:A8"/>
    <mergeCell ref="B7:B8"/>
    <mergeCell ref="C7:C8"/>
    <mergeCell ref="D7:D8"/>
    <mergeCell ref="E7:E8"/>
    <mergeCell ref="F7:F8"/>
    <mergeCell ref="G7:M7"/>
    <mergeCell ref="G8:H8"/>
    <mergeCell ref="I8:J8"/>
  </mergeCells>
  <hyperlinks>
    <hyperlink ref="G4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20"/>
  <sheetViews>
    <sheetView zoomScale="90" zoomScaleNormal="90" workbookViewId="0">
      <selection activeCell="A2" sqref="A2:I2"/>
    </sheetView>
  </sheetViews>
  <sheetFormatPr defaultColWidth="9.140625" defaultRowHeight="15" x14ac:dyDescent="0.25"/>
  <cols>
    <col min="1" max="1" width="17.85546875" style="452" customWidth="1"/>
    <col min="2" max="2" width="15.85546875" style="452" customWidth="1"/>
    <col min="3" max="3" width="28.42578125" style="452" customWidth="1"/>
    <col min="4" max="4" width="12.42578125" style="452" customWidth="1"/>
    <col min="5" max="5" width="28.5703125" style="452" customWidth="1"/>
    <col min="6" max="6" width="11.42578125" style="452" customWidth="1"/>
    <col min="7" max="10" width="10.7109375" style="452" customWidth="1"/>
    <col min="11" max="11" width="10.42578125" style="452" customWidth="1"/>
    <col min="12" max="12" width="9.140625" style="452"/>
    <col min="13" max="13" width="9.42578125" style="452" customWidth="1"/>
    <col min="14" max="14" width="10.5703125" style="452" customWidth="1"/>
    <col min="15" max="15" width="9.7109375" style="452" hidden="1" customWidth="1"/>
    <col min="16" max="17" width="10.42578125" style="452" hidden="1" customWidth="1"/>
    <col min="18" max="18" width="27.140625" style="452" hidden="1" customWidth="1"/>
    <col min="19" max="19" width="9.140625" style="452" hidden="1"/>
    <col min="20" max="20" width="1.42578125" style="452" hidden="1" customWidth="1"/>
    <col min="21" max="46" width="9.140625" style="452" hidden="1"/>
    <col min="47" max="47" width="43.140625" style="452" hidden="1" customWidth="1"/>
    <col min="48" max="48" width="9.140625" style="452" hidden="1"/>
    <col min="49" max="1024" width="9.140625" style="452"/>
  </cols>
  <sheetData>
    <row r="1" spans="1:47" ht="27" customHeight="1" x14ac:dyDescent="0.25">
      <c r="A1" s="1123" t="s">
        <v>2921</v>
      </c>
      <c r="B1" s="1123"/>
      <c r="C1" s="1123"/>
      <c r="D1" s="1123"/>
      <c r="E1" s="1123"/>
      <c r="F1" s="1123"/>
      <c r="G1" s="1123"/>
      <c r="H1" s="1123"/>
      <c r="I1" s="1123"/>
    </row>
    <row r="2" spans="1:47" ht="201.75" customHeight="1" x14ac:dyDescent="0.25">
      <c r="A2" s="1113"/>
      <c r="B2" s="1113"/>
      <c r="C2" s="1113"/>
      <c r="D2" s="1113"/>
      <c r="E2" s="1113"/>
      <c r="F2" s="1113"/>
      <c r="G2" s="1113"/>
      <c r="H2" s="1113"/>
      <c r="I2" s="1113"/>
    </row>
    <row r="3" spans="1:47" ht="23.25" customHeight="1" x14ac:dyDescent="0.25">
      <c r="A3" s="1123" t="s">
        <v>2922</v>
      </c>
      <c r="B3" s="1123"/>
      <c r="C3" s="1123"/>
      <c r="D3" s="1123"/>
      <c r="E3" s="1123"/>
      <c r="F3" s="1123"/>
      <c r="G3" s="1123"/>
      <c r="H3" s="1123"/>
      <c r="I3" s="1123"/>
    </row>
    <row r="4" spans="1:47" ht="15.75" x14ac:dyDescent="0.25">
      <c r="A4" s="1011" t="s">
        <v>447</v>
      </c>
      <c r="B4" s="1011"/>
      <c r="C4" s="254">
        <v>-10</v>
      </c>
      <c r="D4" s="1011" t="s">
        <v>1369</v>
      </c>
      <c r="E4" s="1011"/>
      <c r="F4" s="254">
        <v>45</v>
      </c>
      <c r="G4" s="6" t="s">
        <v>42</v>
      </c>
      <c r="H4" s="6"/>
    </row>
    <row r="5" spans="1:47" x14ac:dyDescent="0.25">
      <c r="A5" s="430"/>
      <c r="B5" s="430"/>
      <c r="C5" s="430"/>
      <c r="D5" s="430"/>
      <c r="E5" s="430"/>
      <c r="F5" s="430"/>
    </row>
    <row r="6" spans="1:47" ht="15" customHeight="1" x14ac:dyDescent="0.25">
      <c r="A6" s="1000" t="s">
        <v>24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</row>
    <row r="7" spans="1:47" ht="14.25" customHeight="1" x14ac:dyDescent="0.25">
      <c r="A7" s="1021" t="s">
        <v>331</v>
      </c>
      <c r="B7" s="1021" t="s">
        <v>451</v>
      </c>
      <c r="C7" s="1022" t="s">
        <v>1370</v>
      </c>
      <c r="D7" s="1032" t="s">
        <v>309</v>
      </c>
      <c r="E7" s="1022" t="s">
        <v>1371</v>
      </c>
      <c r="F7" s="1010" t="s">
        <v>309</v>
      </c>
      <c r="G7" s="1000" t="s">
        <v>2092</v>
      </c>
      <c r="H7" s="1000"/>
      <c r="I7" s="1000"/>
      <c r="J7" s="1000"/>
      <c r="K7" s="1000"/>
      <c r="L7" s="1000"/>
      <c r="M7" s="1000"/>
    </row>
    <row r="8" spans="1:47" ht="72" customHeight="1" x14ac:dyDescent="0.25">
      <c r="A8" s="1021"/>
      <c r="B8" s="1021"/>
      <c r="C8" s="1022"/>
      <c r="D8" s="1032"/>
      <c r="E8" s="1022"/>
      <c r="F8" s="1010"/>
      <c r="G8" s="1023" t="s">
        <v>1373</v>
      </c>
      <c r="H8" s="1023"/>
      <c r="I8" s="1023" t="s">
        <v>1374</v>
      </c>
      <c r="J8" s="1023"/>
      <c r="K8" s="577" t="s">
        <v>1379</v>
      </c>
      <c r="L8" s="577" t="s">
        <v>1381</v>
      </c>
      <c r="M8" s="577" t="s">
        <v>1384</v>
      </c>
      <c r="U8" s="402" t="s">
        <v>1250</v>
      </c>
      <c r="V8" s="402" t="s">
        <v>1251</v>
      </c>
      <c r="W8" s="402" t="s">
        <v>1252</v>
      </c>
      <c r="X8" s="402" t="s">
        <v>1253</v>
      </c>
      <c r="Y8" s="402" t="s">
        <v>774</v>
      </c>
      <c r="Z8" s="402" t="s">
        <v>775</v>
      </c>
      <c r="AA8" s="402" t="s">
        <v>776</v>
      </c>
      <c r="AB8" s="402" t="s">
        <v>777</v>
      </c>
      <c r="AC8" s="402" t="s">
        <v>778</v>
      </c>
      <c r="AD8" s="402" t="s">
        <v>779</v>
      </c>
      <c r="AE8" s="402" t="s">
        <v>780</v>
      </c>
      <c r="AF8" s="402" t="s">
        <v>781</v>
      </c>
      <c r="AG8" s="402" t="s">
        <v>782</v>
      </c>
      <c r="AH8" s="402" t="s">
        <v>783</v>
      </c>
      <c r="AI8" s="402" t="s">
        <v>784</v>
      </c>
      <c r="AJ8" s="402" t="s">
        <v>785</v>
      </c>
      <c r="AK8" s="402" t="s">
        <v>786</v>
      </c>
      <c r="AL8" s="402" t="s">
        <v>787</v>
      </c>
      <c r="AM8" s="402" t="s">
        <v>788</v>
      </c>
      <c r="AN8" s="402" t="s">
        <v>789</v>
      </c>
      <c r="AO8" s="402" t="s">
        <v>790</v>
      </c>
      <c r="AP8" s="402" t="s">
        <v>791</v>
      </c>
      <c r="AQ8" s="402" t="s">
        <v>792</v>
      </c>
      <c r="AR8" s="402" t="s">
        <v>793</v>
      </c>
      <c r="AS8" s="402" t="s">
        <v>1256</v>
      </c>
      <c r="AT8" s="402" t="s">
        <v>1257</v>
      </c>
      <c r="AU8" s="402" t="s">
        <v>1258</v>
      </c>
    </row>
    <row r="9" spans="1:47" ht="15" customHeight="1" x14ac:dyDescent="0.25">
      <c r="A9" s="1024" t="s">
        <v>977</v>
      </c>
      <c r="B9" s="1024"/>
      <c r="C9" s="1024"/>
      <c r="D9" s="1024"/>
      <c r="E9" s="1024"/>
      <c r="F9" s="1024"/>
      <c r="G9" s="1024"/>
      <c r="H9" s="1024"/>
      <c r="I9" s="1024"/>
      <c r="J9" s="1024"/>
      <c r="K9" s="1024"/>
      <c r="L9" s="1024"/>
      <c r="M9" s="1024"/>
    </row>
    <row r="10" spans="1:47" ht="15" customHeight="1" x14ac:dyDescent="0.25">
      <c r="A10" s="1037" t="s">
        <v>1997</v>
      </c>
      <c r="B10" s="1037"/>
      <c r="C10" s="1037"/>
      <c r="D10" s="1037"/>
      <c r="E10" s="1037"/>
      <c r="F10" s="1037"/>
      <c r="G10" s="1037"/>
      <c r="H10" s="1037"/>
      <c r="I10" s="1037"/>
      <c r="J10" s="1037"/>
      <c r="K10" s="1037"/>
      <c r="L10" s="1037"/>
      <c r="M10" s="1037"/>
    </row>
    <row r="11" spans="1:47" x14ac:dyDescent="0.25">
      <c r="A11" s="432">
        <f t="shared" ref="A11:A23" si="0">2*IF(AND($C$4&lt;=U11,$C$4&gt;=V11,$F$4&gt;=W11,$F$4&lt;=X11),Y11+Z11*$C$4+AA11*$F$4+AB11*$C$4*$C$4+AC11*$C$4*$F$4+AD11*$F$4*$F$4+AE11*$C$4*$C$4*$C$4+AF11*$F$4*$C$4*$C$4+AG11*$C$4*$F$4*$F$4+AH11*$F$4*$F$4*$F$4,0)</f>
        <v>18.433718153474992</v>
      </c>
      <c r="B11" s="432">
        <f t="shared" ref="B11:B23" si="1">2*IF(AND($C$4&lt;=U11,$C$4&gt;=V11,$F$4&gt;=W11,$F$4&lt;=X11),AI11+AJ11*$C$4+AK11*$F$4+AL11*$C$4*$C$4+AM11*$C$4*$F$4+AN11*$F$4*$F$4+AO11*$C$4*$C$4*$C$4+AP11*$F$4*$C$4*$C$4+AQ11*$C$4*$F$4*$F$4+AR11*$F$4*$F$4*$F$4,0)/1000</f>
        <v>10.458600412500001</v>
      </c>
      <c r="C11" s="410" t="s">
        <v>2093</v>
      </c>
      <c r="D11" s="293" t="s">
        <v>312</v>
      </c>
      <c r="E11" s="217" t="s">
        <v>2094</v>
      </c>
      <c r="F11" s="293" t="s">
        <v>312</v>
      </c>
      <c r="G11" s="214" t="s">
        <v>571</v>
      </c>
      <c r="H11" s="215">
        <v>51800</v>
      </c>
      <c r="I11" s="214" t="s">
        <v>408</v>
      </c>
      <c r="J11" s="215">
        <v>33800</v>
      </c>
      <c r="K11" s="215">
        <v>12400</v>
      </c>
      <c r="L11" s="215">
        <v>2800</v>
      </c>
      <c r="M11" s="215">
        <v>4900</v>
      </c>
      <c r="N11" s="480"/>
      <c r="R11" s="616" t="s">
        <v>2095</v>
      </c>
      <c r="U11" s="618">
        <v>-10</v>
      </c>
      <c r="V11" s="618">
        <v>-40</v>
      </c>
      <c r="W11" s="618">
        <v>35</v>
      </c>
      <c r="X11" s="618">
        <v>50</v>
      </c>
      <c r="Y11" s="404">
        <v>25.505700000000001</v>
      </c>
      <c r="Z11" s="404">
        <v>0.86466679999999996</v>
      </c>
      <c r="AA11" s="404">
        <v>-0.25802550000000002</v>
      </c>
      <c r="AB11" s="404">
        <v>1.0110559999999999E-2</v>
      </c>
      <c r="AC11" s="404">
        <v>-7.7061179999999996E-3</v>
      </c>
      <c r="AD11" s="404">
        <v>-1.600901E-4</v>
      </c>
      <c r="AE11" s="404">
        <v>3.8277089999999999E-5</v>
      </c>
      <c r="AF11" s="404">
        <v>-6.7794019999999996E-5</v>
      </c>
      <c r="AG11" s="404">
        <v>-4.0621770000000003E-6</v>
      </c>
      <c r="AH11" s="404">
        <v>8.2786310000000002E-7</v>
      </c>
      <c r="AI11" s="404">
        <v>720.21420000000001</v>
      </c>
      <c r="AJ11" s="404">
        <v>-114.2423</v>
      </c>
      <c r="AK11" s="404">
        <v>156.92269999999999</v>
      </c>
      <c r="AL11" s="404">
        <v>-2.9143680000000001</v>
      </c>
      <c r="AM11" s="404">
        <v>4.6643429999999997</v>
      </c>
      <c r="AN11" s="404">
        <v>-1.026564</v>
      </c>
      <c r="AO11" s="404">
        <v>-1.8298060000000001E-2</v>
      </c>
      <c r="AP11" s="404">
        <v>3.7600590000000003E-2</v>
      </c>
      <c r="AQ11" s="404">
        <v>-1.3262670000000001E-2</v>
      </c>
      <c r="AR11" s="404">
        <v>3.4925099999999999E-3</v>
      </c>
    </row>
    <row r="12" spans="1:47" ht="15.75" x14ac:dyDescent="0.25">
      <c r="A12" s="432">
        <f t="shared" si="0"/>
        <v>22.909956445749998</v>
      </c>
      <c r="B12" s="432">
        <f t="shared" si="1"/>
        <v>10.995261368</v>
      </c>
      <c r="C12" s="410" t="s">
        <v>2096</v>
      </c>
      <c r="D12" s="293" t="s">
        <v>312</v>
      </c>
      <c r="E12" s="217" t="s">
        <v>2097</v>
      </c>
      <c r="F12" s="293" t="s">
        <v>312</v>
      </c>
      <c r="G12" s="214" t="s">
        <v>416</v>
      </c>
      <c r="H12" s="216">
        <v>62000</v>
      </c>
      <c r="I12" s="214" t="s">
        <v>408</v>
      </c>
      <c r="J12" s="215">
        <v>33800</v>
      </c>
      <c r="K12" s="215">
        <v>12400</v>
      </c>
      <c r="L12" s="215">
        <v>2800</v>
      </c>
      <c r="M12" s="215">
        <v>4900</v>
      </c>
      <c r="N12" s="480"/>
      <c r="R12" s="616" t="s">
        <v>797</v>
      </c>
      <c r="U12" s="618">
        <v>-10</v>
      </c>
      <c r="V12" s="618">
        <v>-40</v>
      </c>
      <c r="W12" s="618">
        <v>35</v>
      </c>
      <c r="X12" s="618">
        <v>50</v>
      </c>
      <c r="Y12" s="404">
        <v>34.22428</v>
      </c>
      <c r="Z12" s="404">
        <v>1.165643</v>
      </c>
      <c r="AA12" s="404">
        <v>-0.3841926</v>
      </c>
      <c r="AB12" s="404">
        <v>1.340884E-2</v>
      </c>
      <c r="AC12" s="404">
        <v>-9.9787279999999992E-3</v>
      </c>
      <c r="AD12" s="404">
        <v>2.7178659999999998E-4</v>
      </c>
      <c r="AE12" s="404">
        <v>5.0642259999999999E-5</v>
      </c>
      <c r="AF12" s="404">
        <v>-7.7607819999999994E-5</v>
      </c>
      <c r="AG12" s="404">
        <v>-1.9841319999999998E-6</v>
      </c>
      <c r="AH12" s="404">
        <v>1.6879510000000001E-6</v>
      </c>
      <c r="AI12" s="404">
        <v>1164.7739999999999</v>
      </c>
      <c r="AJ12" s="404">
        <v>-94.276889999999995</v>
      </c>
      <c r="AK12" s="404">
        <v>158.2912</v>
      </c>
      <c r="AL12" s="404">
        <v>-2.4255339999999999</v>
      </c>
      <c r="AM12" s="404">
        <v>4.9060040000000003</v>
      </c>
      <c r="AN12" s="404">
        <v>-0.93186020000000003</v>
      </c>
      <c r="AO12" s="404">
        <v>-1.4195269999999999E-2</v>
      </c>
      <c r="AP12" s="404">
        <v>3.519891E-2</v>
      </c>
      <c r="AQ12" s="404">
        <v>-1.1519649999999999E-2</v>
      </c>
      <c r="AR12" s="404">
        <v>2.1771479999999998E-3</v>
      </c>
    </row>
    <row r="13" spans="1:47" ht="15.75" x14ac:dyDescent="0.25">
      <c r="A13" s="432">
        <f t="shared" si="0"/>
        <v>26.944854174349988</v>
      </c>
      <c r="B13" s="432">
        <f t="shared" si="1"/>
        <v>13.197317827000004</v>
      </c>
      <c r="C13" s="410" t="s">
        <v>2098</v>
      </c>
      <c r="D13" s="293" t="s">
        <v>312</v>
      </c>
      <c r="E13" s="217" t="s">
        <v>2099</v>
      </c>
      <c r="F13" s="293" t="s">
        <v>312</v>
      </c>
      <c r="G13" s="214" t="s">
        <v>416</v>
      </c>
      <c r="H13" s="216">
        <v>62000</v>
      </c>
      <c r="I13" s="214" t="s">
        <v>417</v>
      </c>
      <c r="J13" s="215">
        <v>51800</v>
      </c>
      <c r="K13" s="215">
        <v>12400</v>
      </c>
      <c r="L13" s="215">
        <v>2800</v>
      </c>
      <c r="M13" s="215">
        <v>4900</v>
      </c>
      <c r="N13" s="480"/>
      <c r="R13" s="616" t="s">
        <v>800</v>
      </c>
      <c r="U13" s="618">
        <v>-10</v>
      </c>
      <c r="V13" s="618">
        <v>-40</v>
      </c>
      <c r="W13" s="618">
        <v>35</v>
      </c>
      <c r="X13" s="618">
        <v>50</v>
      </c>
      <c r="Y13" s="404">
        <v>39.288649999999997</v>
      </c>
      <c r="Z13" s="404">
        <v>1.3518140000000001</v>
      </c>
      <c r="AA13" s="404">
        <v>-0.42528820000000001</v>
      </c>
      <c r="AB13" s="404">
        <v>1.5707909999999999E-2</v>
      </c>
      <c r="AC13" s="404">
        <v>-1.231027E-2</v>
      </c>
      <c r="AD13" s="404">
        <v>4.0310900000000001E-5</v>
      </c>
      <c r="AE13" s="404">
        <v>5.9113429999999998E-5</v>
      </c>
      <c r="AF13" s="404">
        <v>-1.03923E-4</v>
      </c>
      <c r="AG13" s="404">
        <v>-7.2557319999999997E-7</v>
      </c>
      <c r="AH13" s="404">
        <v>1.7549309999999999E-6</v>
      </c>
      <c r="AI13" s="404">
        <v>2060.5070000000001</v>
      </c>
      <c r="AJ13" s="404">
        <v>-61.507280000000002</v>
      </c>
      <c r="AK13" s="404">
        <v>162.81280000000001</v>
      </c>
      <c r="AL13" s="404">
        <v>-1.869008</v>
      </c>
      <c r="AM13" s="404">
        <v>4.0464190000000002</v>
      </c>
      <c r="AN13" s="404">
        <v>-0.86965329999999996</v>
      </c>
      <c r="AO13" s="404">
        <v>-9.5091419999999999E-3</v>
      </c>
      <c r="AP13" s="404">
        <v>2.2990219999999999E-2</v>
      </c>
      <c r="AQ13" s="404">
        <v>-7.6068730000000001E-3</v>
      </c>
      <c r="AR13" s="404">
        <v>1.079134E-3</v>
      </c>
    </row>
    <row r="14" spans="1:47" ht="15.75" x14ac:dyDescent="0.25">
      <c r="A14" s="432">
        <f t="shared" si="0"/>
        <v>31.419753477250001</v>
      </c>
      <c r="B14" s="432">
        <f t="shared" si="1"/>
        <v>16.165255390749998</v>
      </c>
      <c r="C14" s="410" t="s">
        <v>2100</v>
      </c>
      <c r="D14" s="293" t="s">
        <v>312</v>
      </c>
      <c r="E14" s="217" t="s">
        <v>2101</v>
      </c>
      <c r="F14" s="293" t="s">
        <v>312</v>
      </c>
      <c r="G14" s="214" t="s">
        <v>416</v>
      </c>
      <c r="H14" s="216">
        <v>62000</v>
      </c>
      <c r="I14" s="214" t="s">
        <v>417</v>
      </c>
      <c r="J14" s="215">
        <v>51800</v>
      </c>
      <c r="K14" s="215">
        <v>12400</v>
      </c>
      <c r="L14" s="215">
        <v>2800</v>
      </c>
      <c r="M14" s="215">
        <v>4900</v>
      </c>
      <c r="N14" s="480"/>
      <c r="R14" s="616" t="s">
        <v>803</v>
      </c>
      <c r="U14" s="618">
        <v>-10</v>
      </c>
      <c r="V14" s="618">
        <v>-40</v>
      </c>
      <c r="W14" s="618">
        <v>35</v>
      </c>
      <c r="X14" s="618">
        <v>50</v>
      </c>
      <c r="Y14" s="404">
        <v>46.14179</v>
      </c>
      <c r="Z14" s="404">
        <v>1.5417909999999999</v>
      </c>
      <c r="AA14" s="404">
        <v>-0.55133940000000004</v>
      </c>
      <c r="AB14" s="404">
        <v>1.7831860000000001E-2</v>
      </c>
      <c r="AC14" s="404">
        <v>-1.449495E-2</v>
      </c>
      <c r="AD14" s="404">
        <v>1.215477E-3</v>
      </c>
      <c r="AE14" s="404">
        <v>7.0814699999999998E-5</v>
      </c>
      <c r="AF14" s="404">
        <v>-1.124718E-4</v>
      </c>
      <c r="AG14" s="404">
        <v>8.9119830000000006E-6</v>
      </c>
      <c r="AH14" s="404">
        <v>-2.3438049999999998E-6</v>
      </c>
      <c r="AI14" s="404">
        <v>884.75559999999996</v>
      </c>
      <c r="AJ14" s="404">
        <v>-194.95150000000001</v>
      </c>
      <c r="AK14" s="404">
        <v>250.8331</v>
      </c>
      <c r="AL14" s="404">
        <v>-5.1127159999999998</v>
      </c>
      <c r="AM14" s="404">
        <v>7.8644270000000001</v>
      </c>
      <c r="AN14" s="404">
        <v>-1.703946</v>
      </c>
      <c r="AO14" s="404">
        <v>-3.3799099999999999E-2</v>
      </c>
      <c r="AP14" s="404">
        <v>6.8884699999999993E-2</v>
      </c>
      <c r="AQ14" s="404">
        <v>-1.7234180000000002E-2</v>
      </c>
      <c r="AR14" s="404">
        <v>8.4373069999999998E-3</v>
      </c>
    </row>
    <row r="15" spans="1:47" ht="15.75" x14ac:dyDescent="0.25">
      <c r="A15" s="432">
        <f t="shared" si="0"/>
        <v>41.49466016249999</v>
      </c>
      <c r="B15" s="432">
        <f t="shared" si="1"/>
        <v>19.154225716749998</v>
      </c>
      <c r="C15" s="410" t="s">
        <v>2102</v>
      </c>
      <c r="D15" s="293" t="s">
        <v>312</v>
      </c>
      <c r="E15" s="217" t="s">
        <v>2103</v>
      </c>
      <c r="F15" s="293" t="s">
        <v>312</v>
      </c>
      <c r="G15" s="214" t="s">
        <v>416</v>
      </c>
      <c r="H15" s="216">
        <v>62000</v>
      </c>
      <c r="I15" s="214" t="s">
        <v>417</v>
      </c>
      <c r="J15" s="215">
        <v>51800</v>
      </c>
      <c r="K15" s="215">
        <v>12400</v>
      </c>
      <c r="L15" s="215">
        <v>2800</v>
      </c>
      <c r="M15" s="215">
        <v>4900</v>
      </c>
      <c r="N15" s="480"/>
      <c r="R15" s="616" t="s">
        <v>806</v>
      </c>
      <c r="U15" s="618">
        <v>-10</v>
      </c>
      <c r="V15" s="618">
        <v>-40</v>
      </c>
      <c r="W15" s="618">
        <v>35</v>
      </c>
      <c r="X15" s="618">
        <v>50</v>
      </c>
      <c r="Y15" s="404">
        <v>56.308929999999997</v>
      </c>
      <c r="Z15" s="404">
        <v>1.977333</v>
      </c>
      <c r="AA15" s="404">
        <v>-0.42368620000000001</v>
      </c>
      <c r="AB15" s="404">
        <v>2.3976919999999999E-2</v>
      </c>
      <c r="AC15" s="404">
        <v>-1.483391E-2</v>
      </c>
      <c r="AD15" s="404">
        <v>-3.814685E-3</v>
      </c>
      <c r="AE15" s="404">
        <v>9.5962109999999995E-5</v>
      </c>
      <c r="AF15" s="404">
        <v>-1.6137829999999999E-4</v>
      </c>
      <c r="AG15" s="404">
        <v>-5.1124800000000002E-5</v>
      </c>
      <c r="AH15" s="404">
        <v>1.8834369999999998E-5</v>
      </c>
      <c r="AI15" s="404">
        <v>2711.6190000000001</v>
      </c>
      <c r="AJ15" s="404">
        <v>-111.639</v>
      </c>
      <c r="AK15" s="404">
        <v>259.02859999999998</v>
      </c>
      <c r="AL15" s="404">
        <v>-3.0434540000000001</v>
      </c>
      <c r="AM15" s="404">
        <v>6.9971319999999997</v>
      </c>
      <c r="AN15" s="404">
        <v>-1.5390470000000001</v>
      </c>
      <c r="AO15" s="404">
        <v>-1.5689499999999999E-2</v>
      </c>
      <c r="AP15" s="404">
        <v>3.8777550000000001E-2</v>
      </c>
      <c r="AQ15" s="404">
        <v>-2.234158E-2</v>
      </c>
      <c r="AR15" s="404">
        <v>2.1768300000000001E-4</v>
      </c>
    </row>
    <row r="16" spans="1:47" ht="15.75" x14ac:dyDescent="0.25">
      <c r="A16" s="432">
        <f t="shared" si="0"/>
        <v>50.690950164500009</v>
      </c>
      <c r="B16" s="432">
        <f t="shared" si="1"/>
        <v>24.640829252500001</v>
      </c>
      <c r="C16" s="410" t="s">
        <v>2104</v>
      </c>
      <c r="D16" s="293" t="s">
        <v>312</v>
      </c>
      <c r="E16" s="217" t="s">
        <v>2105</v>
      </c>
      <c r="F16" s="293" t="s">
        <v>312</v>
      </c>
      <c r="G16" s="214" t="s">
        <v>416</v>
      </c>
      <c r="H16" s="216">
        <v>62000</v>
      </c>
      <c r="I16" s="214" t="s">
        <v>820</v>
      </c>
      <c r="J16" s="216">
        <v>62000</v>
      </c>
      <c r="K16" s="215">
        <v>12400</v>
      </c>
      <c r="L16" s="215">
        <v>2800</v>
      </c>
      <c r="M16" s="215">
        <v>4900</v>
      </c>
      <c r="N16" s="480"/>
      <c r="R16" s="616" t="s">
        <v>809</v>
      </c>
      <c r="U16" s="618">
        <v>-10</v>
      </c>
      <c r="V16" s="618">
        <v>-40</v>
      </c>
      <c r="W16" s="618">
        <v>35</v>
      </c>
      <c r="X16" s="618">
        <v>50</v>
      </c>
      <c r="Y16" s="404">
        <v>69.820120000000003</v>
      </c>
      <c r="Z16" s="404">
        <v>2.4863960000000001</v>
      </c>
      <c r="AA16" s="404">
        <v>-0.73527200000000004</v>
      </c>
      <c r="AB16" s="404">
        <v>3.3761140000000002E-2</v>
      </c>
      <c r="AC16" s="404">
        <v>-2.2028039999999999E-2</v>
      </c>
      <c r="AD16" s="404">
        <v>1.2302369999999999E-3</v>
      </c>
      <c r="AE16" s="404">
        <v>1.823084E-4</v>
      </c>
      <c r="AF16" s="404">
        <v>-2.0097140000000001E-4</v>
      </c>
      <c r="AG16" s="404">
        <v>1.703371E-5</v>
      </c>
      <c r="AH16" s="404">
        <v>-9.5670179999999993E-6</v>
      </c>
      <c r="AI16" s="404">
        <v>3864.529</v>
      </c>
      <c r="AJ16" s="404">
        <v>-199.2491</v>
      </c>
      <c r="AK16" s="404">
        <v>223.81620000000001</v>
      </c>
      <c r="AL16" s="404">
        <v>-6.8074890000000003</v>
      </c>
      <c r="AM16" s="404">
        <v>8.4222979999999996</v>
      </c>
      <c r="AN16" s="404">
        <v>0.86116289999999995</v>
      </c>
      <c r="AO16" s="404">
        <v>-5.5564549999999997E-2</v>
      </c>
      <c r="AP16" s="404">
        <v>6.5575270000000005E-2</v>
      </c>
      <c r="AQ16" s="404">
        <v>-1.088211E-2</v>
      </c>
      <c r="AR16" s="404">
        <v>-1.5938790000000001E-2</v>
      </c>
    </row>
    <row r="17" spans="1:44" ht="15.75" x14ac:dyDescent="0.25">
      <c r="A17" s="432">
        <f t="shared" si="0"/>
        <v>56.769957575999982</v>
      </c>
      <c r="B17" s="432">
        <f t="shared" si="1"/>
        <v>26.252849547999997</v>
      </c>
      <c r="C17" s="410" t="s">
        <v>2106</v>
      </c>
      <c r="D17" s="293" t="s">
        <v>312</v>
      </c>
      <c r="E17" s="217" t="s">
        <v>2107</v>
      </c>
      <c r="F17" s="293" t="s">
        <v>312</v>
      </c>
      <c r="G17" s="214" t="s">
        <v>416</v>
      </c>
      <c r="H17" s="216">
        <v>62000</v>
      </c>
      <c r="I17" s="214" t="s">
        <v>820</v>
      </c>
      <c r="J17" s="216">
        <v>62000</v>
      </c>
      <c r="K17" s="215">
        <v>12400</v>
      </c>
      <c r="L17" s="215">
        <v>2800</v>
      </c>
      <c r="M17" s="215">
        <v>4900</v>
      </c>
      <c r="N17" s="480"/>
      <c r="R17" s="616" t="s">
        <v>812</v>
      </c>
      <c r="U17" s="618">
        <v>-10</v>
      </c>
      <c r="V17" s="618">
        <v>-40</v>
      </c>
      <c r="W17" s="618">
        <v>35</v>
      </c>
      <c r="X17" s="618">
        <v>50</v>
      </c>
      <c r="Y17" s="404">
        <v>78.40701</v>
      </c>
      <c r="Z17" s="404">
        <v>2.7873619999999999</v>
      </c>
      <c r="AA17" s="404">
        <v>-0.82734640000000004</v>
      </c>
      <c r="AB17" s="404">
        <v>3.7808679999999997E-2</v>
      </c>
      <c r="AC17" s="404">
        <v>-2.3723950000000001E-2</v>
      </c>
      <c r="AD17" s="404">
        <v>1.715905E-3</v>
      </c>
      <c r="AE17" s="404">
        <v>2.0153750000000001E-4</v>
      </c>
      <c r="AF17" s="404">
        <v>-2.223436E-4</v>
      </c>
      <c r="AG17" s="404">
        <v>7.6228680000000003E-6</v>
      </c>
      <c r="AH17" s="404">
        <v>-1.6381119999999999E-5</v>
      </c>
      <c r="AI17" s="404">
        <v>4526.3440000000001</v>
      </c>
      <c r="AJ17" s="404">
        <v>-205.71010000000001</v>
      </c>
      <c r="AK17" s="404">
        <v>235.29939999999999</v>
      </c>
      <c r="AL17" s="404">
        <v>-7.0491970000000004</v>
      </c>
      <c r="AM17" s="404">
        <v>8.8066849999999999</v>
      </c>
      <c r="AN17" s="404">
        <v>0.73351409999999995</v>
      </c>
      <c r="AO17" s="404">
        <v>-5.6359600000000003E-2</v>
      </c>
      <c r="AP17" s="404">
        <v>6.9152179999999994E-2</v>
      </c>
      <c r="AQ17" s="404">
        <v>-9.8663710000000005E-3</v>
      </c>
      <c r="AR17" s="404">
        <v>-1.5695690000000002E-2</v>
      </c>
    </row>
    <row r="18" spans="1:44" ht="15.75" x14ac:dyDescent="0.25">
      <c r="A18" s="432">
        <f t="shared" si="0"/>
        <v>69.248547767499986</v>
      </c>
      <c r="B18" s="432">
        <f t="shared" si="1"/>
        <v>34.329574247499991</v>
      </c>
      <c r="C18" s="410" t="s">
        <v>2108</v>
      </c>
      <c r="D18" s="293" t="s">
        <v>312</v>
      </c>
      <c r="E18" s="217"/>
      <c r="F18" s="650"/>
      <c r="G18" s="214" t="s">
        <v>935</v>
      </c>
      <c r="H18" s="216">
        <v>108200</v>
      </c>
      <c r="I18" s="214" t="s">
        <v>820</v>
      </c>
      <c r="J18" s="216">
        <v>62000</v>
      </c>
      <c r="K18" s="215">
        <v>12400</v>
      </c>
      <c r="L18" s="215">
        <v>2800</v>
      </c>
      <c r="M18" s="215">
        <v>4900</v>
      </c>
      <c r="N18" s="480"/>
      <c r="R18" s="616" t="s">
        <v>815</v>
      </c>
      <c r="U18" s="618">
        <v>-10</v>
      </c>
      <c r="V18" s="618">
        <v>-40</v>
      </c>
      <c r="W18" s="618">
        <v>35</v>
      </c>
      <c r="X18" s="618">
        <v>50</v>
      </c>
      <c r="Y18" s="404">
        <v>96.632059999999996</v>
      </c>
      <c r="Z18" s="404">
        <v>3.463015</v>
      </c>
      <c r="AA18" s="404">
        <v>-1.004483</v>
      </c>
      <c r="AB18" s="404">
        <v>4.7437849999999997E-2</v>
      </c>
      <c r="AC18" s="404">
        <v>-3.081979E-2</v>
      </c>
      <c r="AD18" s="404">
        <v>6.6465809999999997E-4</v>
      </c>
      <c r="AE18" s="404">
        <v>2.6021829999999999E-4</v>
      </c>
      <c r="AF18" s="404">
        <v>-2.85104E-4</v>
      </c>
      <c r="AG18" s="404">
        <v>2.102389E-5</v>
      </c>
      <c r="AH18" s="404">
        <v>-1.8173299999999999E-6</v>
      </c>
      <c r="AI18" s="404">
        <v>5431.6660000000002</v>
      </c>
      <c r="AJ18" s="404">
        <v>-279.88319999999999</v>
      </c>
      <c r="AK18" s="404">
        <v>308.80939999999998</v>
      </c>
      <c r="AL18" s="404">
        <v>-9.5776190000000003</v>
      </c>
      <c r="AM18" s="404">
        <v>11.37242</v>
      </c>
      <c r="AN18" s="404">
        <v>1.4234739999999999</v>
      </c>
      <c r="AO18" s="404">
        <v>-8.0329380000000006E-2</v>
      </c>
      <c r="AP18" s="404">
        <v>8.1702640000000007E-2</v>
      </c>
      <c r="AQ18" s="404">
        <v>-9.3047400000000006E-3</v>
      </c>
      <c r="AR18" s="404">
        <v>-2.640033E-2</v>
      </c>
    </row>
    <row r="19" spans="1:44" ht="15.75" x14ac:dyDescent="0.25">
      <c r="A19" s="432">
        <f t="shared" si="0"/>
        <v>79.808163225000015</v>
      </c>
      <c r="B19" s="432">
        <f t="shared" si="1"/>
        <v>39.110716889750002</v>
      </c>
      <c r="C19" s="410" t="s">
        <v>2109</v>
      </c>
      <c r="D19" s="293" t="s">
        <v>312</v>
      </c>
      <c r="E19" s="217"/>
      <c r="F19" s="650"/>
      <c r="G19" s="214" t="s">
        <v>830</v>
      </c>
      <c r="H19" s="216">
        <v>117100</v>
      </c>
      <c r="I19" s="214" t="s">
        <v>820</v>
      </c>
      <c r="J19" s="216">
        <v>62000</v>
      </c>
      <c r="K19" s="215">
        <v>12400</v>
      </c>
      <c r="L19" s="215">
        <v>2800</v>
      </c>
      <c r="M19" s="215">
        <v>4900</v>
      </c>
      <c r="N19" s="480"/>
      <c r="R19" s="616" t="s">
        <v>818</v>
      </c>
      <c r="U19" s="618">
        <v>-10</v>
      </c>
      <c r="V19" s="618">
        <v>-40</v>
      </c>
      <c r="W19" s="618">
        <v>35</v>
      </c>
      <c r="X19" s="618">
        <v>50</v>
      </c>
      <c r="Y19" s="404">
        <v>110.0668</v>
      </c>
      <c r="Z19" s="404">
        <v>3.9218440000000001</v>
      </c>
      <c r="AA19" s="404">
        <v>-0.80130199999999996</v>
      </c>
      <c r="AB19" s="404">
        <v>4.6024130000000003E-2</v>
      </c>
      <c r="AC19" s="404">
        <v>-3.0414670000000001E-2</v>
      </c>
      <c r="AD19" s="404">
        <v>-8.810086E-3</v>
      </c>
      <c r="AE19" s="404">
        <v>1.6478360000000001E-4</v>
      </c>
      <c r="AF19" s="404">
        <v>-3.1461210000000001E-4</v>
      </c>
      <c r="AG19" s="404">
        <v>-1.136545E-4</v>
      </c>
      <c r="AH19" s="404">
        <v>4.3289499999999999E-5</v>
      </c>
      <c r="AI19" s="404">
        <v>3646.7359999999999</v>
      </c>
      <c r="AJ19" s="404">
        <v>-312.51510000000002</v>
      </c>
      <c r="AK19" s="404">
        <v>626.24710000000005</v>
      </c>
      <c r="AL19" s="404">
        <v>-7.4960240000000002</v>
      </c>
      <c r="AM19" s="404">
        <v>18.473549999999999</v>
      </c>
      <c r="AN19" s="404">
        <v>-4.378101</v>
      </c>
      <c r="AO19" s="404">
        <v>-4.1734599999999997E-2</v>
      </c>
      <c r="AP19" s="404">
        <v>0.11496000000000001</v>
      </c>
      <c r="AQ19" s="404">
        <v>-8.2453100000000001E-2</v>
      </c>
      <c r="AR19" s="404">
        <v>3.3138709999999999E-3</v>
      </c>
    </row>
    <row r="20" spans="1:44" ht="15.75" x14ac:dyDescent="0.25">
      <c r="A20" s="432">
        <f t="shared" si="0"/>
        <v>87.588538175749989</v>
      </c>
      <c r="B20" s="432">
        <f t="shared" si="1"/>
        <v>41.947597085000005</v>
      </c>
      <c r="C20" s="410" t="s">
        <v>2110</v>
      </c>
      <c r="D20" s="293" t="s">
        <v>312</v>
      </c>
      <c r="E20" s="640"/>
      <c r="F20" s="650"/>
      <c r="G20" s="214" t="s">
        <v>830</v>
      </c>
      <c r="H20" s="216">
        <v>117100</v>
      </c>
      <c r="I20" s="214" t="s">
        <v>820</v>
      </c>
      <c r="J20" s="216">
        <v>62000</v>
      </c>
      <c r="K20" s="215">
        <v>12400</v>
      </c>
      <c r="L20" s="215">
        <v>2800</v>
      </c>
      <c r="M20" s="215">
        <v>4900</v>
      </c>
      <c r="N20" s="480"/>
      <c r="R20" s="616" t="s">
        <v>1396</v>
      </c>
      <c r="U20" s="618">
        <v>-10</v>
      </c>
      <c r="V20" s="618">
        <v>-40</v>
      </c>
      <c r="W20" s="618">
        <v>35</v>
      </c>
      <c r="X20" s="618">
        <v>50</v>
      </c>
      <c r="Y20" s="404">
        <v>133.1644</v>
      </c>
      <c r="Z20" s="404">
        <v>4.4773019999999999</v>
      </c>
      <c r="AA20" s="404">
        <v>-1.5553980000000001</v>
      </c>
      <c r="AB20" s="404">
        <v>5.1294880000000001E-2</v>
      </c>
      <c r="AC20" s="404">
        <v>-4.085987E-2</v>
      </c>
      <c r="AD20" s="404">
        <v>1.5323699999999999E-3</v>
      </c>
      <c r="AE20" s="404">
        <v>1.9647520000000001E-4</v>
      </c>
      <c r="AF20" s="404">
        <v>-3.2366509999999998E-4</v>
      </c>
      <c r="AG20" s="404">
        <v>7.645996E-6</v>
      </c>
      <c r="AH20" s="404">
        <v>6.4100950000000003E-6</v>
      </c>
      <c r="AI20" s="404">
        <v>8862.0769999999993</v>
      </c>
      <c r="AJ20" s="404">
        <v>-168.51490000000001</v>
      </c>
      <c r="AK20" s="404">
        <v>502.75170000000003</v>
      </c>
      <c r="AL20" s="404">
        <v>-6.5989570000000004</v>
      </c>
      <c r="AM20" s="404">
        <v>13.75605</v>
      </c>
      <c r="AN20" s="404">
        <v>-3.5698599999999998</v>
      </c>
      <c r="AO20" s="404">
        <v>-4.0614230000000001E-2</v>
      </c>
      <c r="AP20" s="404">
        <v>8.2976320000000006E-2</v>
      </c>
      <c r="AQ20" s="404">
        <v>-3.6391670000000001E-2</v>
      </c>
      <c r="AR20" s="404">
        <v>8.02076E-3</v>
      </c>
    </row>
    <row r="21" spans="1:44" ht="15.75" x14ac:dyDescent="0.25">
      <c r="A21" s="432">
        <f t="shared" si="0"/>
        <v>105.74058589500005</v>
      </c>
      <c r="B21" s="432">
        <f t="shared" si="1"/>
        <v>50.557751157499986</v>
      </c>
      <c r="C21" s="410" t="s">
        <v>2111</v>
      </c>
      <c r="D21" s="293" t="s">
        <v>312</v>
      </c>
      <c r="E21" s="640"/>
      <c r="F21" s="650"/>
      <c r="G21" s="214" t="s">
        <v>830</v>
      </c>
      <c r="H21" s="216">
        <v>117100</v>
      </c>
      <c r="I21" s="214" t="s">
        <v>820</v>
      </c>
      <c r="J21" s="216">
        <v>62000</v>
      </c>
      <c r="K21" s="215">
        <v>12400</v>
      </c>
      <c r="L21" s="215">
        <v>2800</v>
      </c>
      <c r="M21" s="215">
        <v>4900</v>
      </c>
      <c r="N21" s="480"/>
      <c r="R21" s="616" t="s">
        <v>2112</v>
      </c>
      <c r="U21" s="618">
        <v>-10</v>
      </c>
      <c r="V21" s="618">
        <v>-40</v>
      </c>
      <c r="W21" s="618">
        <v>35</v>
      </c>
      <c r="X21" s="618">
        <v>50</v>
      </c>
      <c r="Y21" s="404">
        <v>151.58770000000001</v>
      </c>
      <c r="Z21" s="404">
        <v>5.2813689999999998</v>
      </c>
      <c r="AA21" s="404">
        <v>-1.4702329999999999</v>
      </c>
      <c r="AB21" s="404">
        <v>6.1502729999999999E-2</v>
      </c>
      <c r="AC21" s="404">
        <v>-4.281749E-2</v>
      </c>
      <c r="AD21" s="404">
        <v>-3.2475E-3</v>
      </c>
      <c r="AE21" s="404">
        <v>2.2837049999999999E-4</v>
      </c>
      <c r="AF21" s="404">
        <v>-3.6979370000000001E-4</v>
      </c>
      <c r="AG21" s="404">
        <v>-6.1861579999999996E-5</v>
      </c>
      <c r="AH21" s="404">
        <v>2.2546580000000001E-5</v>
      </c>
      <c r="AI21" s="404">
        <v>2692.183</v>
      </c>
      <c r="AJ21" s="404">
        <v>-614.59950000000003</v>
      </c>
      <c r="AK21" s="404">
        <v>826.04269999999997</v>
      </c>
      <c r="AL21" s="404">
        <v>-15.77134</v>
      </c>
      <c r="AM21" s="404">
        <v>25.313880000000001</v>
      </c>
      <c r="AN21" s="404">
        <v>-6.0539750000000003</v>
      </c>
      <c r="AO21" s="404">
        <v>-9.8366200000000001E-2</v>
      </c>
      <c r="AP21" s="404">
        <v>0.20096900000000001</v>
      </c>
      <c r="AQ21" s="404">
        <v>-8.1375340000000004E-2</v>
      </c>
      <c r="AR21" s="404">
        <v>2.0256550000000002E-2</v>
      </c>
    </row>
    <row r="22" spans="1:44" ht="15.75" x14ac:dyDescent="0.25">
      <c r="A22" s="432">
        <f t="shared" si="0"/>
        <v>121.01470788250001</v>
      </c>
      <c r="B22" s="432">
        <f t="shared" si="1"/>
        <v>55.777481137500004</v>
      </c>
      <c r="C22" s="410" t="s">
        <v>2113</v>
      </c>
      <c r="D22" s="293" t="s">
        <v>312</v>
      </c>
      <c r="E22" s="640"/>
      <c r="F22" s="650"/>
      <c r="G22" s="214" t="s">
        <v>830</v>
      </c>
      <c r="H22" s="216">
        <v>117100</v>
      </c>
      <c r="I22" s="214" t="s">
        <v>831</v>
      </c>
      <c r="J22" s="216">
        <v>66400</v>
      </c>
      <c r="K22" s="215">
        <v>12400</v>
      </c>
      <c r="L22" s="215">
        <v>2800</v>
      </c>
      <c r="M22" s="215">
        <v>4900</v>
      </c>
      <c r="N22" s="480"/>
      <c r="R22" s="616" t="s">
        <v>829</v>
      </c>
      <c r="U22" s="618">
        <v>-10</v>
      </c>
      <c r="V22" s="618">
        <v>-40</v>
      </c>
      <c r="W22" s="618">
        <v>35</v>
      </c>
      <c r="X22" s="618">
        <v>50</v>
      </c>
      <c r="Y22" s="404">
        <v>179.5539</v>
      </c>
      <c r="Z22" s="404">
        <v>6.259258</v>
      </c>
      <c r="AA22" s="404">
        <v>-1.912042</v>
      </c>
      <c r="AB22" s="404">
        <v>7.2901489999999999E-2</v>
      </c>
      <c r="AC22" s="404">
        <v>-5.673897E-2</v>
      </c>
      <c r="AD22" s="404">
        <v>-1.430492E-3</v>
      </c>
      <c r="AE22" s="404">
        <v>2.6883199999999999E-4</v>
      </c>
      <c r="AF22" s="404">
        <v>-4.8566080000000001E-4</v>
      </c>
      <c r="AG22" s="404">
        <v>-2.6344740000000001E-5</v>
      </c>
      <c r="AH22" s="404">
        <v>1.7369650000000001E-5</v>
      </c>
      <c r="AI22" s="404">
        <v>5642.9740000000002</v>
      </c>
      <c r="AJ22" s="404">
        <v>-516.04110000000003</v>
      </c>
      <c r="AK22" s="404">
        <v>837.36040000000003</v>
      </c>
      <c r="AL22" s="404">
        <v>-14.028460000000001</v>
      </c>
      <c r="AM22" s="404">
        <v>24.273610000000001</v>
      </c>
      <c r="AN22" s="404">
        <v>-6.4734259999999999</v>
      </c>
      <c r="AO22" s="404">
        <v>-8.3980440000000003E-2</v>
      </c>
      <c r="AP22" s="404">
        <v>0.1815155</v>
      </c>
      <c r="AQ22" s="404">
        <v>-7.7636360000000001E-2</v>
      </c>
      <c r="AR22" s="404">
        <v>2.5962789999999999E-2</v>
      </c>
    </row>
    <row r="23" spans="1:44" ht="15.75" x14ac:dyDescent="0.25">
      <c r="A23" s="432">
        <f t="shared" si="0"/>
        <v>152.43138135749996</v>
      </c>
      <c r="B23" s="432">
        <f t="shared" si="1"/>
        <v>73.457748545000001</v>
      </c>
      <c r="C23" s="410" t="s">
        <v>2114</v>
      </c>
      <c r="D23" s="293" t="s">
        <v>312</v>
      </c>
      <c r="E23" s="640"/>
      <c r="F23" s="650"/>
      <c r="G23" s="214" t="s">
        <v>869</v>
      </c>
      <c r="H23" s="216">
        <v>239200</v>
      </c>
      <c r="I23" s="214" t="s">
        <v>831</v>
      </c>
      <c r="J23" s="216">
        <v>66400</v>
      </c>
      <c r="K23" s="215">
        <v>12400</v>
      </c>
      <c r="L23" s="215">
        <v>2800</v>
      </c>
      <c r="M23" s="215">
        <v>4900</v>
      </c>
      <c r="N23" s="480"/>
      <c r="R23" s="616" t="s">
        <v>837</v>
      </c>
      <c r="U23" s="618">
        <v>-10</v>
      </c>
      <c r="V23" s="618">
        <v>-40</v>
      </c>
      <c r="W23" s="618">
        <v>35</v>
      </c>
      <c r="X23" s="618">
        <v>50</v>
      </c>
      <c r="Y23" s="404">
        <v>214.77250000000001</v>
      </c>
      <c r="Z23" s="404">
        <v>7.7783009999999999</v>
      </c>
      <c r="AA23" s="404">
        <v>-2.3213650000000001</v>
      </c>
      <c r="AB23" s="404">
        <v>0.10693850000000001</v>
      </c>
      <c r="AC23" s="404">
        <v>-7.5623460000000003E-2</v>
      </c>
      <c r="AD23" s="404">
        <v>2.9397429999999999E-3</v>
      </c>
      <c r="AE23" s="404">
        <v>5.7993240000000004E-4</v>
      </c>
      <c r="AF23" s="404">
        <v>-7.1289249999999997E-4</v>
      </c>
      <c r="AG23" s="404">
        <v>1.015198E-4</v>
      </c>
      <c r="AH23" s="404">
        <v>-1.2576529999999999E-5</v>
      </c>
      <c r="AI23" s="404">
        <v>11426.46</v>
      </c>
      <c r="AJ23" s="404">
        <v>-615.15899999999999</v>
      </c>
      <c r="AK23" s="404">
        <v>630.99090000000001</v>
      </c>
      <c r="AL23" s="404">
        <v>-20.315069999999999</v>
      </c>
      <c r="AM23" s="404">
        <v>24.286100000000001</v>
      </c>
      <c r="AN23" s="404">
        <v>3.7995619999999999</v>
      </c>
      <c r="AO23" s="404">
        <v>-0.15998680000000001</v>
      </c>
      <c r="AP23" s="404">
        <v>0.1862518</v>
      </c>
      <c r="AQ23" s="404">
        <v>-1.6466870000000002E-2</v>
      </c>
      <c r="AR23" s="404">
        <v>-5.8262840000000003E-2</v>
      </c>
    </row>
    <row r="24" spans="1:44" ht="15" customHeight="1" x14ac:dyDescent="0.25">
      <c r="A24" s="1000" t="s">
        <v>1975</v>
      </c>
      <c r="B24" s="1000"/>
      <c r="C24" s="1000"/>
      <c r="D24" s="1000"/>
      <c r="E24" s="1000"/>
      <c r="F24" s="1000"/>
      <c r="G24" s="1000"/>
      <c r="H24" s="1000"/>
      <c r="I24" s="1000"/>
      <c r="J24" s="1000"/>
      <c r="K24" s="1000"/>
      <c r="L24" s="1000"/>
      <c r="M24" s="1000"/>
      <c r="N24" s="480"/>
    </row>
    <row r="25" spans="1:44" ht="15.75" x14ac:dyDescent="0.25">
      <c r="A25" s="432">
        <f t="shared" ref="A25:A36" si="2">2*IF(AND($C$4&lt;=U25,$C$4&gt;=V25,$F$4&gt;=W25,$F$4&lt;=X25),Y25+Z25*$C$4+AA25*$F$4+AB25*$C$4*$C$4+AC25*$C$4*$F$4+AD25*$F$4*$F$4+AE25*$C$4*$C$4*$C$4+AF25*$F$4*$C$4*$C$4+AG25*$C$4*$F$4*$F$4+AH25*$F$4*$F$4*$F$4,0)</f>
        <v>23.541188579999993</v>
      </c>
      <c r="B25" s="432">
        <f t="shared" ref="B25:B36" si="3">2*IF(AND($C$4&lt;=U25,$C$4&gt;=V25,$F$4&gt;=W25,$F$4&lt;=X25),AI25+AJ25*$C$4+AK25*$F$4+AL25*$C$4*$C$4+AM25*$C$4*$F$4+AN25*$F$4*$F$4+AO25*$C$4*$C$4*$C$4+AP25*$F$4*$C$4*$C$4+AQ25*$C$4*$F$4*$F$4+AR25*$F$4*$F$4*$F$4,0)/1000</f>
        <v>11.3122968862</v>
      </c>
      <c r="C25" s="217" t="s">
        <v>2115</v>
      </c>
      <c r="D25" s="293" t="s">
        <v>312</v>
      </c>
      <c r="E25" s="217" t="s">
        <v>2116</v>
      </c>
      <c r="F25" s="293" t="s">
        <v>312</v>
      </c>
      <c r="G25" s="214" t="s">
        <v>416</v>
      </c>
      <c r="H25" s="216">
        <v>62000</v>
      </c>
      <c r="I25" s="214" t="s">
        <v>417</v>
      </c>
      <c r="J25" s="215">
        <v>51800</v>
      </c>
      <c r="K25" s="215">
        <v>12400</v>
      </c>
      <c r="L25" s="215">
        <v>2800</v>
      </c>
      <c r="M25" s="215">
        <v>4900</v>
      </c>
      <c r="N25" s="480"/>
      <c r="R25" s="616" t="s">
        <v>841</v>
      </c>
      <c r="U25" s="618">
        <v>0</v>
      </c>
      <c r="V25" s="618">
        <v>-25</v>
      </c>
      <c r="W25" s="618">
        <v>35</v>
      </c>
      <c r="X25" s="618">
        <v>50</v>
      </c>
      <c r="Y25" s="404">
        <v>35.078699999999998</v>
      </c>
      <c r="Z25" s="404">
        <v>1.2904340000000001</v>
      </c>
      <c r="AA25" s="404">
        <v>-0.38294060000000002</v>
      </c>
      <c r="AB25" s="404">
        <v>1.66064E-2</v>
      </c>
      <c r="AC25" s="404">
        <v>-1.23398E-2</v>
      </c>
      <c r="AD25" s="404">
        <v>1.710948E-4</v>
      </c>
      <c r="AE25" s="404">
        <v>6.7042650000000004E-5</v>
      </c>
      <c r="AF25" s="404">
        <v>-1.2736259999999999E-4</v>
      </c>
      <c r="AG25" s="404">
        <v>-1.6189850000000001E-6</v>
      </c>
      <c r="AH25" s="404">
        <v>-1.3614899999999999E-6</v>
      </c>
      <c r="AI25" s="404">
        <v>1311.664</v>
      </c>
      <c r="AJ25" s="404">
        <v>-88.59975</v>
      </c>
      <c r="AK25" s="404">
        <v>146.3631</v>
      </c>
      <c r="AL25" s="404">
        <v>-2.3064019999999998</v>
      </c>
      <c r="AM25" s="404">
        <v>3.8383989999999999</v>
      </c>
      <c r="AN25" s="404">
        <v>-0.67333569999999998</v>
      </c>
      <c r="AO25" s="404">
        <v>-1.1974139999999999E-2</v>
      </c>
      <c r="AP25" s="404">
        <v>2.4615919999999999E-2</v>
      </c>
      <c r="AQ25" s="404">
        <v>-4.078796E-3</v>
      </c>
      <c r="AR25" s="404">
        <v>-1.2915680000000001E-4</v>
      </c>
    </row>
    <row r="26" spans="1:44" ht="15.75" x14ac:dyDescent="0.25">
      <c r="A26" s="432">
        <f t="shared" si="2"/>
        <v>27.560263206249999</v>
      </c>
      <c r="B26" s="432">
        <f t="shared" si="3"/>
        <v>13.214018813500005</v>
      </c>
      <c r="C26" s="217" t="s">
        <v>2117</v>
      </c>
      <c r="D26" s="293" t="s">
        <v>312</v>
      </c>
      <c r="E26" s="217" t="s">
        <v>2118</v>
      </c>
      <c r="F26" s="293" t="s">
        <v>312</v>
      </c>
      <c r="G26" s="214" t="s">
        <v>416</v>
      </c>
      <c r="H26" s="216">
        <v>62000</v>
      </c>
      <c r="I26" s="214" t="s">
        <v>417</v>
      </c>
      <c r="J26" s="215">
        <v>51800</v>
      </c>
      <c r="K26" s="215">
        <v>12400</v>
      </c>
      <c r="L26" s="215">
        <v>2800</v>
      </c>
      <c r="M26" s="215">
        <v>4900</v>
      </c>
      <c r="N26" s="480"/>
      <c r="R26" s="616" t="s">
        <v>844</v>
      </c>
      <c r="U26" s="618">
        <v>0</v>
      </c>
      <c r="V26" s="618">
        <v>-25</v>
      </c>
      <c r="W26" s="618">
        <v>35</v>
      </c>
      <c r="X26" s="618">
        <v>50</v>
      </c>
      <c r="Y26" s="404">
        <v>40.396740000000001</v>
      </c>
      <c r="Z26" s="404">
        <v>1.441856</v>
      </c>
      <c r="AA26" s="404">
        <v>-0.4562639</v>
      </c>
      <c r="AB26" s="404">
        <v>1.7910800000000001E-2</v>
      </c>
      <c r="AC26" s="404">
        <v>-1.3590970000000001E-2</v>
      </c>
      <c r="AD26" s="404">
        <v>8.5400809999999999E-4</v>
      </c>
      <c r="AE26" s="404">
        <v>7.5065470000000006E-5</v>
      </c>
      <c r="AF26" s="404">
        <v>-1.2732520000000001E-4</v>
      </c>
      <c r="AG26" s="404">
        <v>1.7503570000000001E-6</v>
      </c>
      <c r="AH26" s="404">
        <v>-6.7937690000000003E-6</v>
      </c>
      <c r="AI26" s="404">
        <v>2271.5189999999998</v>
      </c>
      <c r="AJ26" s="404">
        <v>-61.624690000000001</v>
      </c>
      <c r="AK26" s="404">
        <v>159.84800000000001</v>
      </c>
      <c r="AL26" s="404">
        <v>-1.8055920000000001</v>
      </c>
      <c r="AM26" s="404">
        <v>3.620695</v>
      </c>
      <c r="AN26" s="404">
        <v>-1.2320469999999999</v>
      </c>
      <c r="AO26" s="404">
        <v>-4.8695680000000003E-3</v>
      </c>
      <c r="AP26" s="404">
        <v>2.3338859999999999E-2</v>
      </c>
      <c r="AQ26" s="404">
        <v>-3.7027340000000001E-3</v>
      </c>
      <c r="AR26" s="404">
        <v>7.0888979999999997E-3</v>
      </c>
    </row>
    <row r="27" spans="1:44" s="459" customFormat="1" ht="15.75" x14ac:dyDescent="0.25">
      <c r="A27" s="537">
        <f t="shared" si="2"/>
        <v>31.814353072374992</v>
      </c>
      <c r="B27" s="537">
        <f t="shared" si="3"/>
        <v>15.313667207500002</v>
      </c>
      <c r="C27" s="528" t="s">
        <v>2119</v>
      </c>
      <c r="D27" s="298" t="s">
        <v>312</v>
      </c>
      <c r="E27" s="528" t="s">
        <v>2120</v>
      </c>
      <c r="F27" s="298" t="s">
        <v>312</v>
      </c>
      <c r="G27" s="221" t="s">
        <v>819</v>
      </c>
      <c r="H27" s="216">
        <v>66400</v>
      </c>
      <c r="I27" s="221" t="s">
        <v>820</v>
      </c>
      <c r="J27" s="216">
        <v>62000</v>
      </c>
      <c r="K27" s="237">
        <v>12400</v>
      </c>
      <c r="L27" s="237">
        <v>2800</v>
      </c>
      <c r="M27" s="237">
        <v>4900</v>
      </c>
      <c r="N27" s="495"/>
      <c r="R27" s="651" t="s">
        <v>847</v>
      </c>
      <c r="U27" s="652">
        <v>0</v>
      </c>
      <c r="V27" s="652">
        <v>-25</v>
      </c>
      <c r="W27" s="652">
        <v>35</v>
      </c>
      <c r="X27" s="652">
        <v>50</v>
      </c>
      <c r="Y27" s="653">
        <v>46.04965</v>
      </c>
      <c r="Z27" s="653">
        <v>1.673969</v>
      </c>
      <c r="AA27" s="653">
        <v>-0.48246830000000002</v>
      </c>
      <c r="AB27" s="653">
        <v>2.1787709999999998E-2</v>
      </c>
      <c r="AC27" s="653">
        <v>-1.5420919999999999E-2</v>
      </c>
      <c r="AD27" s="653">
        <v>-3.7471649999999999E-5</v>
      </c>
      <c r="AE27" s="653">
        <v>8.9909280000000002E-5</v>
      </c>
      <c r="AF27" s="653">
        <v>-1.6628279999999999E-4</v>
      </c>
      <c r="AG27" s="653">
        <v>-7.7115450000000004E-6</v>
      </c>
      <c r="AH27" s="653">
        <v>-5.705545E-7</v>
      </c>
      <c r="AI27" s="653">
        <v>1792.1510000000001</v>
      </c>
      <c r="AJ27" s="653">
        <v>-101.1315</v>
      </c>
      <c r="AK27" s="653">
        <v>265.34050000000002</v>
      </c>
      <c r="AL27" s="653">
        <v>-3.8197070000000002</v>
      </c>
      <c r="AM27" s="653">
        <v>5.5286989999999996</v>
      </c>
      <c r="AN27" s="653">
        <v>-3.4565380000000001</v>
      </c>
      <c r="AO27" s="653">
        <v>-3.6309080000000001E-2</v>
      </c>
      <c r="AP27" s="653">
        <v>4.5319819999999997E-2</v>
      </c>
      <c r="AQ27" s="653">
        <v>-1.6581599999999998E-2</v>
      </c>
      <c r="AR27" s="653">
        <v>2.4212830000000001E-2</v>
      </c>
    </row>
    <row r="28" spans="1:44" ht="15.75" x14ac:dyDescent="0.25">
      <c r="A28" s="432">
        <f t="shared" si="2"/>
        <v>38.727261838749989</v>
      </c>
      <c r="B28" s="432">
        <f t="shared" si="3"/>
        <v>17.425618904250005</v>
      </c>
      <c r="C28" s="217" t="s">
        <v>2121</v>
      </c>
      <c r="D28" s="293" t="s">
        <v>312</v>
      </c>
      <c r="E28" s="217" t="s">
        <v>2122</v>
      </c>
      <c r="F28" s="293" t="s">
        <v>312</v>
      </c>
      <c r="G28" s="214" t="s">
        <v>830</v>
      </c>
      <c r="H28" s="216">
        <v>117100</v>
      </c>
      <c r="I28" s="214" t="s">
        <v>820</v>
      </c>
      <c r="J28" s="216">
        <v>62000</v>
      </c>
      <c r="K28" s="215">
        <v>12400</v>
      </c>
      <c r="L28" s="215">
        <v>2800</v>
      </c>
      <c r="M28" s="215">
        <v>4900</v>
      </c>
      <c r="N28" s="480"/>
      <c r="R28" s="616" t="s">
        <v>850</v>
      </c>
      <c r="U28" s="618">
        <v>0</v>
      </c>
      <c r="V28" s="618">
        <v>-25</v>
      </c>
      <c r="W28" s="618">
        <v>35</v>
      </c>
      <c r="X28" s="618">
        <v>50</v>
      </c>
      <c r="Y28" s="404">
        <v>57.778219999999997</v>
      </c>
      <c r="Z28" s="404">
        <v>1.992955</v>
      </c>
      <c r="AA28" s="404">
        <v>-0.61909820000000004</v>
      </c>
      <c r="AB28" s="404">
        <v>2.336448E-2</v>
      </c>
      <c r="AC28" s="404">
        <v>-1.6428109999999999E-2</v>
      </c>
      <c r="AD28" s="404">
        <v>-1.5932340000000001E-4</v>
      </c>
      <c r="AE28" s="404">
        <v>9.6611660000000006E-5</v>
      </c>
      <c r="AF28" s="404">
        <v>-1.2039429999999999E-4</v>
      </c>
      <c r="AG28" s="404">
        <v>-7.9887080000000005E-6</v>
      </c>
      <c r="AH28" s="404">
        <v>4.8782110000000002E-6</v>
      </c>
      <c r="AI28" s="404">
        <v>2685.82</v>
      </c>
      <c r="AJ28" s="404">
        <v>-129.43989999999999</v>
      </c>
      <c r="AK28" s="404">
        <v>228.8374</v>
      </c>
      <c r="AL28" s="404">
        <v>-3.9171670000000001</v>
      </c>
      <c r="AM28" s="404">
        <v>7.0180379999999998</v>
      </c>
      <c r="AN28" s="404">
        <v>-1.3567549999999999</v>
      </c>
      <c r="AO28" s="404">
        <v>-2.5345909999999999E-2</v>
      </c>
      <c r="AP28" s="404">
        <v>5.1334249999999998E-2</v>
      </c>
      <c r="AQ28" s="404">
        <v>-1.743573E-2</v>
      </c>
      <c r="AR28" s="404">
        <v>1.347013E-3</v>
      </c>
    </row>
    <row r="29" spans="1:44" ht="15.75" x14ac:dyDescent="0.25">
      <c r="A29" s="432">
        <f t="shared" si="2"/>
        <v>52.026844575250003</v>
      </c>
      <c r="B29" s="432">
        <f t="shared" si="3"/>
        <v>23.495092342500001</v>
      </c>
      <c r="C29" s="217" t="s">
        <v>2123</v>
      </c>
      <c r="D29" s="293" t="s">
        <v>312</v>
      </c>
      <c r="E29" s="217" t="s">
        <v>2124</v>
      </c>
      <c r="F29" s="293" t="s">
        <v>312</v>
      </c>
      <c r="G29" s="214" t="s">
        <v>830</v>
      </c>
      <c r="H29" s="216">
        <v>117100</v>
      </c>
      <c r="I29" s="214" t="s">
        <v>820</v>
      </c>
      <c r="J29" s="216">
        <v>62000</v>
      </c>
      <c r="K29" s="215">
        <v>12400</v>
      </c>
      <c r="L29" s="215">
        <v>2800</v>
      </c>
      <c r="M29" s="215">
        <v>4900</v>
      </c>
      <c r="N29" s="480"/>
      <c r="R29" s="616" t="s">
        <v>853</v>
      </c>
      <c r="U29" s="618">
        <v>0</v>
      </c>
      <c r="V29" s="618">
        <v>-25</v>
      </c>
      <c r="W29" s="618">
        <v>35</v>
      </c>
      <c r="X29" s="618">
        <v>50</v>
      </c>
      <c r="Y29" s="404">
        <v>70.878330000000005</v>
      </c>
      <c r="Z29" s="404">
        <v>2.6021160000000001</v>
      </c>
      <c r="AA29" s="404">
        <v>-0.67155640000000005</v>
      </c>
      <c r="AB29" s="404">
        <v>3.6697960000000002E-2</v>
      </c>
      <c r="AC29" s="404">
        <v>-2.3645429999999999E-2</v>
      </c>
      <c r="AD29" s="404">
        <v>-9.4612139999999999E-4</v>
      </c>
      <c r="AE29" s="404">
        <v>1.9268059999999999E-4</v>
      </c>
      <c r="AF29" s="404">
        <v>-2.8379430000000002E-4</v>
      </c>
      <c r="AG29" s="404">
        <v>-1.828933E-6</v>
      </c>
      <c r="AH29" s="404">
        <v>4.5505150000000001E-6</v>
      </c>
      <c r="AI29" s="404">
        <v>4172.8959999999997</v>
      </c>
      <c r="AJ29" s="404">
        <v>-216.39619999999999</v>
      </c>
      <c r="AK29" s="404">
        <v>174.91059999999999</v>
      </c>
      <c r="AL29" s="404">
        <v>-6.7984650000000002</v>
      </c>
      <c r="AM29" s="404">
        <v>9.1693689999999997</v>
      </c>
      <c r="AN29" s="404">
        <v>1.9921800000000001</v>
      </c>
      <c r="AO29" s="404">
        <v>-4.9240470000000001E-2</v>
      </c>
      <c r="AP29" s="404">
        <v>8.48801E-2</v>
      </c>
      <c r="AQ29" s="404">
        <v>-1.7201899999999999E-2</v>
      </c>
      <c r="AR29" s="404">
        <v>-2.7082910000000002E-2</v>
      </c>
    </row>
    <row r="30" spans="1:44" ht="15.75" x14ac:dyDescent="0.25">
      <c r="A30" s="432">
        <f t="shared" si="2"/>
        <v>57.334401239249999</v>
      </c>
      <c r="B30" s="432">
        <f t="shared" si="3"/>
        <v>25.769655767500002</v>
      </c>
      <c r="C30" s="217" t="s">
        <v>2125</v>
      </c>
      <c r="D30" s="293" t="s">
        <v>312</v>
      </c>
      <c r="E30" s="217" t="s">
        <v>2126</v>
      </c>
      <c r="F30" s="293" t="s">
        <v>312</v>
      </c>
      <c r="G30" s="214" t="s">
        <v>830</v>
      </c>
      <c r="H30" s="216">
        <v>117100</v>
      </c>
      <c r="I30" s="214" t="s">
        <v>831</v>
      </c>
      <c r="J30" s="216">
        <v>66400</v>
      </c>
      <c r="K30" s="215">
        <v>12400</v>
      </c>
      <c r="L30" s="215">
        <v>2800</v>
      </c>
      <c r="M30" s="215">
        <v>4900</v>
      </c>
      <c r="N30" s="480"/>
      <c r="R30" s="616" t="s">
        <v>856</v>
      </c>
      <c r="U30" s="618">
        <v>0</v>
      </c>
      <c r="V30" s="618">
        <v>-25</v>
      </c>
      <c r="W30" s="618">
        <v>35</v>
      </c>
      <c r="X30" s="618">
        <v>50</v>
      </c>
      <c r="Y30" s="404">
        <v>77.006140000000002</v>
      </c>
      <c r="Z30" s="404">
        <v>2.8263479999999999</v>
      </c>
      <c r="AA30" s="404">
        <v>-0.69282149999999998</v>
      </c>
      <c r="AB30" s="404">
        <v>3.9769869999999999E-2</v>
      </c>
      <c r="AC30" s="404">
        <v>-2.5178320000000001E-2</v>
      </c>
      <c r="AD30" s="404">
        <v>-1.8191959999999999E-3</v>
      </c>
      <c r="AE30" s="404">
        <v>2.0673260000000001E-4</v>
      </c>
      <c r="AF30" s="404">
        <v>-3.0761550000000002E-4</v>
      </c>
      <c r="AG30" s="404">
        <v>-8.0104349999999995E-6</v>
      </c>
      <c r="AH30" s="404">
        <v>9.9527030000000003E-6</v>
      </c>
      <c r="AI30" s="404">
        <v>5179.6390000000001</v>
      </c>
      <c r="AJ30" s="404">
        <v>-225.85560000000001</v>
      </c>
      <c r="AK30" s="404">
        <v>201.3459</v>
      </c>
      <c r="AL30" s="404">
        <v>-7.6508710000000004</v>
      </c>
      <c r="AM30" s="404">
        <v>10.90574</v>
      </c>
      <c r="AN30" s="404">
        <v>1.6400980000000001</v>
      </c>
      <c r="AO30" s="404">
        <v>-5.783837E-2</v>
      </c>
      <c r="AP30" s="404">
        <v>0.1054601</v>
      </c>
      <c r="AQ30" s="404">
        <v>-3.2209660000000001E-2</v>
      </c>
      <c r="AR30" s="404">
        <v>-2.6854490000000002E-2</v>
      </c>
    </row>
    <row r="31" spans="1:44" ht="15.75" x14ac:dyDescent="0.25">
      <c r="A31" s="432">
        <f t="shared" si="2"/>
        <v>68.224313350899976</v>
      </c>
      <c r="B31" s="432">
        <f t="shared" si="3"/>
        <v>31.938257688750003</v>
      </c>
      <c r="C31" s="217" t="s">
        <v>2127</v>
      </c>
      <c r="D31" s="293" t="s">
        <v>312</v>
      </c>
      <c r="E31" s="217"/>
      <c r="F31" s="654"/>
      <c r="G31" s="214" t="s">
        <v>869</v>
      </c>
      <c r="H31" s="216">
        <v>239200</v>
      </c>
      <c r="I31" s="214" t="s">
        <v>831</v>
      </c>
      <c r="J31" s="216">
        <v>66400</v>
      </c>
      <c r="K31" s="215">
        <v>12400</v>
      </c>
      <c r="L31" s="215">
        <v>2800</v>
      </c>
      <c r="M31" s="215">
        <v>4900</v>
      </c>
      <c r="N31" s="480"/>
      <c r="R31" s="616" t="s">
        <v>859</v>
      </c>
      <c r="U31" s="618">
        <v>0</v>
      </c>
      <c r="V31" s="618">
        <v>-25</v>
      </c>
      <c r="W31" s="618">
        <v>35</v>
      </c>
      <c r="X31" s="618">
        <v>50</v>
      </c>
      <c r="Y31" s="404">
        <v>104.6957</v>
      </c>
      <c r="Z31" s="404">
        <v>3.7722669999999998</v>
      </c>
      <c r="AA31" s="404">
        <v>-1.209025</v>
      </c>
      <c r="AB31" s="404">
        <v>4.7536790000000002E-2</v>
      </c>
      <c r="AC31" s="404">
        <v>-3.6037779999999998E-2</v>
      </c>
      <c r="AD31" s="404">
        <v>1.2500429999999999E-3</v>
      </c>
      <c r="AE31" s="404">
        <v>2.0252860000000001E-4</v>
      </c>
      <c r="AF31" s="404">
        <v>-3.2110180000000002E-4</v>
      </c>
      <c r="AG31" s="404">
        <v>1.8608729999999999E-5</v>
      </c>
      <c r="AH31" s="404">
        <v>7.4126840000000004E-7</v>
      </c>
      <c r="AI31" s="404">
        <v>5683.5360000000001</v>
      </c>
      <c r="AJ31" s="404">
        <v>-187.4281</v>
      </c>
      <c r="AK31" s="404">
        <v>391.32600000000002</v>
      </c>
      <c r="AL31" s="404">
        <v>-6.6928109999999998</v>
      </c>
      <c r="AM31" s="404">
        <v>10.89795</v>
      </c>
      <c r="AN31" s="404">
        <v>-2.3592559999999998</v>
      </c>
      <c r="AO31" s="404">
        <v>-4.7419490000000002E-2</v>
      </c>
      <c r="AP31" s="404">
        <v>7.6372449999999995E-2</v>
      </c>
      <c r="AQ31" s="404">
        <v>-3.1093659999999999E-2</v>
      </c>
      <c r="AR31" s="404">
        <v>1.4458349999999999E-3</v>
      </c>
    </row>
    <row r="32" spans="1:44" ht="15.75" x14ac:dyDescent="0.25">
      <c r="A32" s="432">
        <f t="shared" si="2"/>
        <v>82.71272833674999</v>
      </c>
      <c r="B32" s="432">
        <f t="shared" si="3"/>
        <v>38.173515489999993</v>
      </c>
      <c r="C32" s="217" t="s">
        <v>2128</v>
      </c>
      <c r="D32" s="293" t="s">
        <v>312</v>
      </c>
      <c r="E32" s="217"/>
      <c r="F32" s="654"/>
      <c r="G32" s="214" t="s">
        <v>869</v>
      </c>
      <c r="H32" s="216">
        <v>239200</v>
      </c>
      <c r="I32" s="214" t="s">
        <v>831</v>
      </c>
      <c r="J32" s="216">
        <v>66400</v>
      </c>
      <c r="K32" s="215">
        <v>12400</v>
      </c>
      <c r="L32" s="215">
        <v>2800</v>
      </c>
      <c r="M32" s="215">
        <v>4900</v>
      </c>
      <c r="N32" s="480"/>
      <c r="R32" s="616" t="s">
        <v>862</v>
      </c>
      <c r="U32" s="618">
        <v>0</v>
      </c>
      <c r="V32" s="618">
        <v>-25</v>
      </c>
      <c r="W32" s="618">
        <v>35</v>
      </c>
      <c r="X32" s="618">
        <v>50</v>
      </c>
      <c r="Y32" s="404">
        <v>122.20610000000001</v>
      </c>
      <c r="Z32" s="404">
        <v>4.2758139999999996</v>
      </c>
      <c r="AA32" s="404">
        <v>-1.3283100000000001</v>
      </c>
      <c r="AB32" s="404">
        <v>5.2115620000000001E-2</v>
      </c>
      <c r="AC32" s="404">
        <v>-3.7070560000000002E-2</v>
      </c>
      <c r="AD32" s="404">
        <v>2.4661639999999999E-4</v>
      </c>
      <c r="AE32" s="404">
        <v>2.1511769999999999E-4</v>
      </c>
      <c r="AF32" s="404">
        <v>-3.1774169999999999E-4</v>
      </c>
      <c r="AG32" s="404">
        <v>-1.3601559999999999E-5</v>
      </c>
      <c r="AH32" s="404">
        <v>7.2336429999999998E-6</v>
      </c>
      <c r="AI32" s="404">
        <v>9518.5079999999998</v>
      </c>
      <c r="AJ32" s="404">
        <v>-226.99350000000001</v>
      </c>
      <c r="AK32" s="404">
        <v>307.51830000000001</v>
      </c>
      <c r="AL32" s="404">
        <v>-9.4017149999999994</v>
      </c>
      <c r="AM32" s="404">
        <v>11.135009999999999</v>
      </c>
      <c r="AN32" s="404">
        <v>-0.88392910000000002</v>
      </c>
      <c r="AO32" s="404">
        <v>-6.5897600000000001E-2</v>
      </c>
      <c r="AP32" s="404">
        <v>0.1034843</v>
      </c>
      <c r="AQ32" s="404">
        <v>-9.1315530000000006E-3</v>
      </c>
      <c r="AR32" s="404">
        <v>5.3155859999999997E-3</v>
      </c>
    </row>
    <row r="33" spans="1:44" ht="15.75" x14ac:dyDescent="0.25">
      <c r="A33" s="432">
        <f t="shared" si="2"/>
        <v>88.494829443000015</v>
      </c>
      <c r="B33" s="432">
        <f t="shared" si="3"/>
        <v>40.936557620000009</v>
      </c>
      <c r="C33" s="217" t="s">
        <v>2129</v>
      </c>
      <c r="D33" s="293" t="s">
        <v>312</v>
      </c>
      <c r="E33" s="217"/>
      <c r="F33" s="654"/>
      <c r="G33" s="214" t="s">
        <v>869</v>
      </c>
      <c r="H33" s="216">
        <v>239200</v>
      </c>
      <c r="I33" s="214" t="s">
        <v>831</v>
      </c>
      <c r="J33" s="216">
        <v>66400</v>
      </c>
      <c r="K33" s="215">
        <v>12400</v>
      </c>
      <c r="L33" s="215">
        <v>2800</v>
      </c>
      <c r="M33" s="215">
        <v>4900</v>
      </c>
      <c r="N33" s="480"/>
      <c r="R33" s="616" t="s">
        <v>865</v>
      </c>
      <c r="U33" s="618">
        <v>0</v>
      </c>
      <c r="V33" s="618">
        <v>-25</v>
      </c>
      <c r="W33" s="618">
        <v>35</v>
      </c>
      <c r="X33" s="618">
        <v>50</v>
      </c>
      <c r="Y33" s="404">
        <v>137.99600000000001</v>
      </c>
      <c r="Z33" s="404">
        <v>4.9016299999999999</v>
      </c>
      <c r="AA33" s="404">
        <v>-1.6039639999999999</v>
      </c>
      <c r="AB33" s="404">
        <v>5.9447600000000003E-2</v>
      </c>
      <c r="AC33" s="404">
        <v>-4.3697310000000003E-2</v>
      </c>
      <c r="AD33" s="404">
        <v>1.346559E-3</v>
      </c>
      <c r="AE33" s="404">
        <v>2.4082039999999999E-4</v>
      </c>
      <c r="AF33" s="404">
        <v>-3.6110640000000001E-4</v>
      </c>
      <c r="AG33" s="404">
        <v>-5.9641229999999998E-6</v>
      </c>
      <c r="AH33" s="404">
        <v>9.3913740000000001E-6</v>
      </c>
      <c r="AI33" s="404">
        <v>7507.1869999999999</v>
      </c>
      <c r="AJ33" s="404">
        <v>-335.17160000000001</v>
      </c>
      <c r="AK33" s="404">
        <v>536.44060000000002</v>
      </c>
      <c r="AL33" s="404">
        <v>-10.46049</v>
      </c>
      <c r="AM33" s="404">
        <v>17.655830000000002</v>
      </c>
      <c r="AN33" s="404">
        <v>-4.1856730000000004</v>
      </c>
      <c r="AO33" s="404">
        <v>-7.0367219999999994E-2</v>
      </c>
      <c r="AP33" s="404">
        <v>0.13167670000000001</v>
      </c>
      <c r="AQ33" s="404">
        <v>-5.9571190000000003E-2</v>
      </c>
      <c r="AR33" s="404">
        <v>1.1714459999999999E-2</v>
      </c>
    </row>
    <row r="34" spans="1:44" ht="15.75" x14ac:dyDescent="0.25">
      <c r="A34" s="432">
        <f t="shared" si="2"/>
        <v>104.53116358349997</v>
      </c>
      <c r="B34" s="432">
        <f t="shared" si="3"/>
        <v>46.168363737749999</v>
      </c>
      <c r="C34" s="217" t="s">
        <v>2130</v>
      </c>
      <c r="D34" s="293" t="s">
        <v>312</v>
      </c>
      <c r="E34" s="217"/>
      <c r="F34" s="654"/>
      <c r="G34" s="214" t="s">
        <v>1211</v>
      </c>
      <c r="H34" s="216">
        <v>269400</v>
      </c>
      <c r="I34" s="214" t="s">
        <v>831</v>
      </c>
      <c r="J34" s="216">
        <v>66400</v>
      </c>
      <c r="K34" s="215">
        <v>12400</v>
      </c>
      <c r="L34" s="215">
        <v>2800</v>
      </c>
      <c r="M34" s="215">
        <v>4900</v>
      </c>
      <c r="N34" s="480"/>
      <c r="R34" s="616" t="s">
        <v>2131</v>
      </c>
      <c r="U34" s="618">
        <v>0</v>
      </c>
      <c r="V34" s="618">
        <v>-25</v>
      </c>
      <c r="W34" s="618">
        <v>35</v>
      </c>
      <c r="X34" s="618">
        <v>50</v>
      </c>
      <c r="Y34" s="404">
        <v>159.33029999999999</v>
      </c>
      <c r="Z34" s="404">
        <v>5.7132069999999997</v>
      </c>
      <c r="AA34" s="404">
        <v>-1.8071010000000001</v>
      </c>
      <c r="AB34" s="404">
        <v>7.0913970000000007E-2</v>
      </c>
      <c r="AC34" s="404">
        <v>-5.2965230000000002E-2</v>
      </c>
      <c r="AD34" s="404">
        <v>9.4638070000000005E-4</v>
      </c>
      <c r="AE34" s="404">
        <v>2.9060000000000002E-4</v>
      </c>
      <c r="AF34" s="404">
        <v>-4.548264E-4</v>
      </c>
      <c r="AG34" s="404">
        <v>-2.9312329999999998E-6</v>
      </c>
      <c r="AH34" s="404">
        <v>9.0281120000000003E-6</v>
      </c>
      <c r="AI34" s="404">
        <v>6070.7079999999996</v>
      </c>
      <c r="AJ34" s="404">
        <v>-421.3716</v>
      </c>
      <c r="AK34" s="404">
        <v>589.68560000000002</v>
      </c>
      <c r="AL34" s="404">
        <v>-12.732419999999999</v>
      </c>
      <c r="AM34" s="404">
        <v>18.485810000000001</v>
      </c>
      <c r="AN34" s="404">
        <v>-3.2139440000000001</v>
      </c>
      <c r="AO34" s="404">
        <v>-8.6239549999999998E-2</v>
      </c>
      <c r="AP34" s="404">
        <v>0.1577453</v>
      </c>
      <c r="AQ34" s="404">
        <v>-3.9679369999999999E-2</v>
      </c>
      <c r="AR34" s="404">
        <v>8.3884589999999992E-3</v>
      </c>
    </row>
    <row r="35" spans="1:44" ht="15.75" x14ac:dyDescent="0.25">
      <c r="A35" s="432">
        <f t="shared" si="2"/>
        <v>121.90554547000002</v>
      </c>
      <c r="B35" s="432">
        <f t="shared" si="3"/>
        <v>54.261446191500013</v>
      </c>
      <c r="C35" s="640" t="s">
        <v>2132</v>
      </c>
      <c r="D35" s="293" t="s">
        <v>312</v>
      </c>
      <c r="E35" s="640"/>
      <c r="F35" s="654"/>
      <c r="G35" s="214" t="s">
        <v>1211</v>
      </c>
      <c r="H35" s="216">
        <v>269400</v>
      </c>
      <c r="I35" s="214" t="s">
        <v>1992</v>
      </c>
      <c r="J35" s="216">
        <v>239200</v>
      </c>
      <c r="K35" s="215">
        <v>12400</v>
      </c>
      <c r="L35" s="215">
        <v>2800</v>
      </c>
      <c r="M35" s="215">
        <v>4900</v>
      </c>
      <c r="N35" s="480"/>
      <c r="R35" s="616" t="s">
        <v>868</v>
      </c>
      <c r="U35" s="618">
        <v>0</v>
      </c>
      <c r="V35" s="618">
        <v>-25</v>
      </c>
      <c r="W35" s="618">
        <v>35</v>
      </c>
      <c r="X35" s="618">
        <v>50</v>
      </c>
      <c r="Y35" s="404">
        <v>175.67590000000001</v>
      </c>
      <c r="Z35" s="404">
        <v>6.3862370000000004</v>
      </c>
      <c r="AA35" s="404">
        <v>-1.5417700000000001</v>
      </c>
      <c r="AB35" s="404">
        <v>7.9439910000000002E-2</v>
      </c>
      <c r="AC35" s="404">
        <v>-4.9542849999999999E-2</v>
      </c>
      <c r="AD35" s="404">
        <v>-8.1700249999999992E-3</v>
      </c>
      <c r="AE35" s="404">
        <v>3.1897199999999999E-4</v>
      </c>
      <c r="AF35" s="404">
        <v>-4.7938000000000001E-4</v>
      </c>
      <c r="AG35" s="404">
        <v>-1.299587E-4</v>
      </c>
      <c r="AH35" s="404">
        <v>5.1242120000000003E-5</v>
      </c>
      <c r="AI35" s="404">
        <v>6579.19</v>
      </c>
      <c r="AJ35" s="404">
        <v>-583.10230000000001</v>
      </c>
      <c r="AK35" s="404">
        <v>776.81240000000003</v>
      </c>
      <c r="AL35" s="404">
        <v>-15.51712</v>
      </c>
      <c r="AM35" s="404">
        <v>26.613910000000001</v>
      </c>
      <c r="AN35" s="404">
        <v>-4.9277709999999999</v>
      </c>
      <c r="AO35" s="404">
        <v>-0.1021874</v>
      </c>
      <c r="AP35" s="404">
        <v>0.20719499999999999</v>
      </c>
      <c r="AQ35" s="404">
        <v>-0.1010201</v>
      </c>
      <c r="AR35" s="404">
        <v>2.0898539999999999E-3</v>
      </c>
    </row>
    <row r="36" spans="1:44" ht="15.75" x14ac:dyDescent="0.25">
      <c r="A36" s="582">
        <f t="shared" si="2"/>
        <v>149.20871875249995</v>
      </c>
      <c r="B36" s="582">
        <f t="shared" si="3"/>
        <v>68.08137106849999</v>
      </c>
      <c r="C36" s="642" t="s">
        <v>2133</v>
      </c>
      <c r="D36" s="293" t="s">
        <v>312</v>
      </c>
      <c r="E36" s="642"/>
      <c r="F36" s="655"/>
      <c r="G36" s="214" t="s">
        <v>1995</v>
      </c>
      <c r="H36" s="216">
        <v>352100</v>
      </c>
      <c r="I36" s="214" t="s">
        <v>1996</v>
      </c>
      <c r="J36" s="216">
        <v>269400</v>
      </c>
      <c r="K36" s="215">
        <v>12400</v>
      </c>
      <c r="L36" s="215">
        <v>2800</v>
      </c>
      <c r="M36" s="215">
        <v>4900</v>
      </c>
      <c r="N36" s="480"/>
      <c r="R36" s="628" t="s">
        <v>871</v>
      </c>
      <c r="U36" s="618">
        <v>0</v>
      </c>
      <c r="V36" s="618">
        <v>-25</v>
      </c>
      <c r="W36" s="618">
        <v>35</v>
      </c>
      <c r="X36" s="618">
        <v>50</v>
      </c>
      <c r="Y36" s="404">
        <v>211.27119999999999</v>
      </c>
      <c r="Z36" s="404">
        <v>7.5438700000000001</v>
      </c>
      <c r="AA36" s="404">
        <v>-1.8838820000000001</v>
      </c>
      <c r="AB36" s="404">
        <v>9.3300560000000005E-2</v>
      </c>
      <c r="AC36" s="404">
        <v>-5.822165E-2</v>
      </c>
      <c r="AD36" s="404">
        <v>-7.9689200000000009E-3</v>
      </c>
      <c r="AE36" s="404">
        <v>3.8590210000000001E-4</v>
      </c>
      <c r="AF36" s="404">
        <v>-5.6714669999999995E-4</v>
      </c>
      <c r="AG36" s="404">
        <v>-1.283693E-4</v>
      </c>
      <c r="AH36" s="404">
        <v>4.9299289999999997E-5</v>
      </c>
      <c r="AI36" s="404">
        <v>10635.12</v>
      </c>
      <c r="AJ36" s="404">
        <v>-477.62200000000001</v>
      </c>
      <c r="AK36" s="404">
        <v>891.81050000000005</v>
      </c>
      <c r="AL36" s="404">
        <v>-14.97467</v>
      </c>
      <c r="AM36" s="404">
        <v>27.268429999999999</v>
      </c>
      <c r="AN36" s="404">
        <v>-5.2273509999999996</v>
      </c>
      <c r="AO36" s="404">
        <v>-9.7604960000000004E-2</v>
      </c>
      <c r="AP36" s="404">
        <v>0.1894074</v>
      </c>
      <c r="AQ36" s="404">
        <v>-8.51663E-2</v>
      </c>
      <c r="AR36" s="404">
        <v>1.9419859999999999E-3</v>
      </c>
    </row>
    <row r="37" spans="1:44" ht="15" customHeight="1" x14ac:dyDescent="0.25">
      <c r="A37" s="1024" t="s">
        <v>1004</v>
      </c>
      <c r="B37" s="1024"/>
      <c r="C37" s="1024"/>
      <c r="D37" s="1024"/>
      <c r="E37" s="1024"/>
      <c r="F37" s="1024"/>
      <c r="G37" s="1024"/>
      <c r="H37" s="1024"/>
      <c r="I37" s="1024"/>
      <c r="J37" s="1024"/>
      <c r="K37" s="1024"/>
      <c r="L37" s="1024"/>
      <c r="M37" s="1024"/>
      <c r="N37" s="480"/>
    </row>
    <row r="38" spans="1:44" ht="15" customHeight="1" x14ac:dyDescent="0.25">
      <c r="A38" s="1037" t="s">
        <v>1997</v>
      </c>
      <c r="B38" s="1037"/>
      <c r="C38" s="1037"/>
      <c r="D38" s="1037"/>
      <c r="E38" s="1037"/>
      <c r="F38" s="1037"/>
      <c r="G38" s="1037"/>
      <c r="H38" s="1037"/>
      <c r="I38" s="1037"/>
      <c r="J38" s="1037"/>
      <c r="K38" s="1037"/>
      <c r="L38" s="1037"/>
      <c r="M38" s="1037"/>
      <c r="N38" s="480"/>
    </row>
    <row r="39" spans="1:44" ht="15.75" x14ac:dyDescent="0.25">
      <c r="A39" s="432">
        <f t="shared" ref="A39:B51" si="4">A11*1.5</f>
        <v>27.650577230212487</v>
      </c>
      <c r="B39" s="656">
        <f t="shared" si="4"/>
        <v>15.687900618750001</v>
      </c>
      <c r="C39" s="254" t="s">
        <v>2134</v>
      </c>
      <c r="D39" s="293" t="s">
        <v>312</v>
      </c>
      <c r="E39" s="254" t="s">
        <v>2135</v>
      </c>
      <c r="F39" s="293" t="s">
        <v>312</v>
      </c>
      <c r="G39" s="214" t="s">
        <v>416</v>
      </c>
      <c r="H39" s="216">
        <v>62000</v>
      </c>
      <c r="I39" s="214" t="s">
        <v>417</v>
      </c>
      <c r="J39" s="215">
        <v>51800</v>
      </c>
      <c r="K39" s="215">
        <v>12400</v>
      </c>
      <c r="L39" s="215">
        <v>2800</v>
      </c>
      <c r="M39" s="215">
        <v>4900</v>
      </c>
      <c r="N39" s="480"/>
    </row>
    <row r="40" spans="1:44" ht="15.75" x14ac:dyDescent="0.25">
      <c r="A40" s="432">
        <f t="shared" si="4"/>
        <v>34.364934668624997</v>
      </c>
      <c r="B40" s="656">
        <f t="shared" si="4"/>
        <v>16.492892051999998</v>
      </c>
      <c r="C40" s="217" t="s">
        <v>2136</v>
      </c>
      <c r="D40" s="293" t="s">
        <v>312</v>
      </c>
      <c r="E40" s="217" t="s">
        <v>2137</v>
      </c>
      <c r="F40" s="293" t="s">
        <v>312</v>
      </c>
      <c r="G40" s="214" t="s">
        <v>416</v>
      </c>
      <c r="H40" s="216">
        <v>62000</v>
      </c>
      <c r="I40" s="214" t="s">
        <v>417</v>
      </c>
      <c r="J40" s="215">
        <v>51800</v>
      </c>
      <c r="K40" s="215">
        <v>12400</v>
      </c>
      <c r="L40" s="215">
        <v>2800</v>
      </c>
      <c r="M40" s="215">
        <v>4900</v>
      </c>
      <c r="N40" s="480"/>
    </row>
    <row r="41" spans="1:44" ht="15.75" x14ac:dyDescent="0.25">
      <c r="A41" s="432">
        <f t="shared" si="4"/>
        <v>40.417281261524984</v>
      </c>
      <c r="B41" s="656">
        <f t="shared" si="4"/>
        <v>19.795976740500006</v>
      </c>
      <c r="C41" s="217" t="s">
        <v>2138</v>
      </c>
      <c r="D41" s="293" t="s">
        <v>312</v>
      </c>
      <c r="E41" s="217" t="s">
        <v>2139</v>
      </c>
      <c r="F41" s="293" t="s">
        <v>312</v>
      </c>
      <c r="G41" s="214" t="s">
        <v>416</v>
      </c>
      <c r="H41" s="216">
        <v>62000</v>
      </c>
      <c r="I41" s="214" t="s">
        <v>417</v>
      </c>
      <c r="J41" s="215">
        <v>51800</v>
      </c>
      <c r="K41" s="215">
        <v>12400</v>
      </c>
      <c r="L41" s="215">
        <v>2800</v>
      </c>
      <c r="M41" s="215">
        <v>4900</v>
      </c>
      <c r="N41" s="480"/>
    </row>
    <row r="42" spans="1:44" ht="15.75" x14ac:dyDescent="0.25">
      <c r="A42" s="432">
        <f t="shared" si="4"/>
        <v>47.129630215875004</v>
      </c>
      <c r="B42" s="656">
        <f t="shared" si="4"/>
        <v>24.247883086124997</v>
      </c>
      <c r="C42" s="217" t="s">
        <v>2140</v>
      </c>
      <c r="D42" s="293" t="s">
        <v>312</v>
      </c>
      <c r="E42" s="217" t="s">
        <v>2141</v>
      </c>
      <c r="F42" s="293" t="s">
        <v>312</v>
      </c>
      <c r="G42" s="214" t="s">
        <v>416</v>
      </c>
      <c r="H42" s="216">
        <v>62000</v>
      </c>
      <c r="I42" s="214" t="s">
        <v>820</v>
      </c>
      <c r="J42" s="216">
        <v>62000</v>
      </c>
      <c r="K42" s="215">
        <v>12400</v>
      </c>
      <c r="L42" s="215">
        <v>2800</v>
      </c>
      <c r="M42" s="215">
        <v>4900</v>
      </c>
      <c r="N42" s="480"/>
    </row>
    <row r="43" spans="1:44" ht="15.75" x14ac:dyDescent="0.25">
      <c r="A43" s="432">
        <f t="shared" si="4"/>
        <v>62.241990243749981</v>
      </c>
      <c r="B43" s="656">
        <f t="shared" si="4"/>
        <v>28.731338575124997</v>
      </c>
      <c r="C43" s="217" t="s">
        <v>2142</v>
      </c>
      <c r="D43" s="293" t="s">
        <v>312</v>
      </c>
      <c r="E43" s="217" t="s">
        <v>2143</v>
      </c>
      <c r="F43" s="293" t="s">
        <v>312</v>
      </c>
      <c r="G43" s="214" t="s">
        <v>416</v>
      </c>
      <c r="H43" s="216">
        <v>62000</v>
      </c>
      <c r="I43" s="214" t="s">
        <v>820</v>
      </c>
      <c r="J43" s="216">
        <v>62000</v>
      </c>
      <c r="K43" s="215">
        <v>12400</v>
      </c>
      <c r="L43" s="215">
        <v>2800</v>
      </c>
      <c r="M43" s="215">
        <v>4900</v>
      </c>
      <c r="N43" s="480"/>
    </row>
    <row r="44" spans="1:44" ht="15.75" x14ac:dyDescent="0.25">
      <c r="A44" s="432">
        <f t="shared" si="4"/>
        <v>76.036425246750014</v>
      </c>
      <c r="B44" s="656">
        <f t="shared" si="4"/>
        <v>36.961243878750004</v>
      </c>
      <c r="C44" s="217" t="s">
        <v>2144</v>
      </c>
      <c r="D44" s="293" t="s">
        <v>312</v>
      </c>
      <c r="E44" s="217" t="s">
        <v>2145</v>
      </c>
      <c r="F44" s="293" t="s">
        <v>312</v>
      </c>
      <c r="G44" s="214" t="s">
        <v>830</v>
      </c>
      <c r="H44" s="216">
        <v>117100</v>
      </c>
      <c r="I44" s="214" t="s">
        <v>820</v>
      </c>
      <c r="J44" s="216">
        <v>62000</v>
      </c>
      <c r="K44" s="215">
        <v>12400</v>
      </c>
      <c r="L44" s="215">
        <v>2800</v>
      </c>
      <c r="M44" s="215">
        <v>4900</v>
      </c>
      <c r="N44" s="480"/>
    </row>
    <row r="45" spans="1:44" ht="15.75" x14ac:dyDescent="0.25">
      <c r="A45" s="432">
        <f t="shared" si="4"/>
        <v>85.15493636399998</v>
      </c>
      <c r="B45" s="656">
        <f t="shared" si="4"/>
        <v>39.379274321999993</v>
      </c>
      <c r="C45" s="217" t="s">
        <v>2146</v>
      </c>
      <c r="D45" s="293" t="s">
        <v>312</v>
      </c>
      <c r="E45" s="217" t="s">
        <v>2147</v>
      </c>
      <c r="F45" s="293" t="s">
        <v>312</v>
      </c>
      <c r="G45" s="214" t="s">
        <v>830</v>
      </c>
      <c r="H45" s="216">
        <v>117100</v>
      </c>
      <c r="I45" s="214" t="s">
        <v>820</v>
      </c>
      <c r="J45" s="216">
        <v>62000</v>
      </c>
      <c r="K45" s="215">
        <v>12400</v>
      </c>
      <c r="L45" s="215">
        <v>2800</v>
      </c>
      <c r="M45" s="215">
        <v>4900</v>
      </c>
      <c r="N45" s="480"/>
    </row>
    <row r="46" spans="1:44" ht="15.75" x14ac:dyDescent="0.25">
      <c r="A46" s="432">
        <f t="shared" si="4"/>
        <v>103.87282165124998</v>
      </c>
      <c r="B46" s="656">
        <f t="shared" si="4"/>
        <v>51.494361371249987</v>
      </c>
      <c r="C46" s="217" t="s">
        <v>2148</v>
      </c>
      <c r="D46" s="293" t="s">
        <v>312</v>
      </c>
      <c r="E46" s="217"/>
      <c r="F46" s="217"/>
      <c r="G46" s="214" t="s">
        <v>830</v>
      </c>
      <c r="H46" s="216">
        <v>117100</v>
      </c>
      <c r="I46" s="214" t="s">
        <v>831</v>
      </c>
      <c r="J46" s="216">
        <v>66400</v>
      </c>
      <c r="K46" s="215">
        <v>12400</v>
      </c>
      <c r="L46" s="215">
        <v>2800</v>
      </c>
      <c r="M46" s="215">
        <v>4900</v>
      </c>
      <c r="N46" s="480"/>
    </row>
    <row r="47" spans="1:44" ht="15.75" x14ac:dyDescent="0.25">
      <c r="A47" s="432">
        <f t="shared" si="4"/>
        <v>119.71224483750002</v>
      </c>
      <c r="B47" s="656">
        <f t="shared" si="4"/>
        <v>58.666075334625006</v>
      </c>
      <c r="C47" s="217" t="s">
        <v>2149</v>
      </c>
      <c r="D47" s="293" t="s">
        <v>312</v>
      </c>
      <c r="E47" s="217"/>
      <c r="F47" s="217"/>
      <c r="G47" s="214" t="s">
        <v>830</v>
      </c>
      <c r="H47" s="216">
        <v>117100</v>
      </c>
      <c r="I47" s="214" t="s">
        <v>831</v>
      </c>
      <c r="J47" s="216">
        <v>66400</v>
      </c>
      <c r="K47" s="215">
        <v>12400</v>
      </c>
      <c r="L47" s="215">
        <v>2800</v>
      </c>
      <c r="M47" s="215">
        <v>4900</v>
      </c>
      <c r="N47" s="480"/>
    </row>
    <row r="48" spans="1:44" ht="15.75" x14ac:dyDescent="0.25">
      <c r="A48" s="432">
        <f t="shared" si="4"/>
        <v>131.38280726362498</v>
      </c>
      <c r="B48" s="656">
        <f t="shared" si="4"/>
        <v>62.921395627500004</v>
      </c>
      <c r="C48" s="217" t="s">
        <v>2150</v>
      </c>
      <c r="D48" s="293" t="s">
        <v>312</v>
      </c>
      <c r="E48" s="217"/>
      <c r="F48" s="217"/>
      <c r="G48" s="214" t="s">
        <v>869</v>
      </c>
      <c r="H48" s="216">
        <v>239200</v>
      </c>
      <c r="I48" s="214" t="s">
        <v>831</v>
      </c>
      <c r="J48" s="216">
        <v>66400</v>
      </c>
      <c r="K48" s="215">
        <v>12400</v>
      </c>
      <c r="L48" s="215">
        <v>2800</v>
      </c>
      <c r="M48" s="215">
        <v>4900</v>
      </c>
      <c r="N48" s="480"/>
    </row>
    <row r="49" spans="1:14" ht="15.75" x14ac:dyDescent="0.25">
      <c r="A49" s="432">
        <f t="shared" si="4"/>
        <v>158.61087884250009</v>
      </c>
      <c r="B49" s="656">
        <f t="shared" si="4"/>
        <v>75.836626736249983</v>
      </c>
      <c r="C49" s="640" t="s">
        <v>2151</v>
      </c>
      <c r="D49" s="293" t="s">
        <v>312</v>
      </c>
      <c r="E49" s="640"/>
      <c r="F49" s="217"/>
      <c r="G49" s="214" t="s">
        <v>1211</v>
      </c>
      <c r="H49" s="216">
        <v>269400</v>
      </c>
      <c r="I49" s="214" t="s">
        <v>831</v>
      </c>
      <c r="J49" s="216">
        <v>66400</v>
      </c>
      <c r="K49" s="215">
        <v>12400</v>
      </c>
      <c r="L49" s="215">
        <v>2800</v>
      </c>
      <c r="M49" s="215">
        <v>4900</v>
      </c>
      <c r="N49" s="480"/>
    </row>
    <row r="50" spans="1:14" ht="15.75" x14ac:dyDescent="0.25">
      <c r="A50" s="432">
        <f t="shared" si="4"/>
        <v>181.52206182374999</v>
      </c>
      <c r="B50" s="656">
        <f t="shared" si="4"/>
        <v>83.666221706250013</v>
      </c>
      <c r="C50" s="640" t="s">
        <v>2152</v>
      </c>
      <c r="D50" s="293" t="s">
        <v>312</v>
      </c>
      <c r="E50" s="640"/>
      <c r="F50" s="217"/>
      <c r="G50" s="214" t="s">
        <v>1211</v>
      </c>
      <c r="H50" s="216">
        <v>269400</v>
      </c>
      <c r="I50" s="214" t="s">
        <v>831</v>
      </c>
      <c r="J50" s="216">
        <v>66400</v>
      </c>
      <c r="K50" s="215">
        <v>12400</v>
      </c>
      <c r="L50" s="215">
        <v>2800</v>
      </c>
      <c r="M50" s="215">
        <v>4900</v>
      </c>
      <c r="N50" s="480"/>
    </row>
    <row r="51" spans="1:14" ht="15.75" x14ac:dyDescent="0.25">
      <c r="A51" s="432">
        <f t="shared" si="4"/>
        <v>228.64707203624994</v>
      </c>
      <c r="B51" s="656">
        <f t="shared" si="4"/>
        <v>110.18662281749999</v>
      </c>
      <c r="C51" s="640" t="s">
        <v>2153</v>
      </c>
      <c r="D51" s="293" t="s">
        <v>312</v>
      </c>
      <c r="E51" s="640"/>
      <c r="F51" s="217"/>
      <c r="G51" s="214" t="s">
        <v>1995</v>
      </c>
      <c r="H51" s="216">
        <v>352100</v>
      </c>
      <c r="I51" s="214" t="s">
        <v>1996</v>
      </c>
      <c r="J51" s="216">
        <v>269400</v>
      </c>
      <c r="K51" s="215">
        <v>12400</v>
      </c>
      <c r="L51" s="215">
        <v>2800</v>
      </c>
      <c r="M51" s="215">
        <v>4900</v>
      </c>
      <c r="N51" s="480"/>
    </row>
    <row r="52" spans="1:14" ht="15" customHeight="1" x14ac:dyDescent="0.25">
      <c r="A52" s="1000" t="s">
        <v>1975</v>
      </c>
      <c r="B52" s="1000"/>
      <c r="C52" s="1000"/>
      <c r="D52" s="1000"/>
      <c r="E52" s="1000"/>
      <c r="F52" s="1000"/>
      <c r="G52" s="1000"/>
      <c r="H52" s="1000"/>
      <c r="I52" s="1000"/>
      <c r="J52" s="1000"/>
      <c r="K52" s="1000"/>
      <c r="L52" s="1000"/>
      <c r="M52" s="1000"/>
      <c r="N52" s="480"/>
    </row>
    <row r="53" spans="1:14" ht="15.75" x14ac:dyDescent="0.25">
      <c r="A53" s="394">
        <f t="shared" ref="A53:B64" si="5">A25*1.5</f>
        <v>35.311782869999988</v>
      </c>
      <c r="B53" s="394">
        <f t="shared" si="5"/>
        <v>16.9684453293</v>
      </c>
      <c r="C53" s="217" t="s">
        <v>2154</v>
      </c>
      <c r="D53" s="293" t="s">
        <v>312</v>
      </c>
      <c r="E53" s="217" t="s">
        <v>2155</v>
      </c>
      <c r="F53" s="293" t="s">
        <v>312</v>
      </c>
      <c r="G53" s="214" t="s">
        <v>830</v>
      </c>
      <c r="H53" s="216">
        <v>117100</v>
      </c>
      <c r="I53" s="214" t="s">
        <v>820</v>
      </c>
      <c r="J53" s="216">
        <v>62000</v>
      </c>
      <c r="K53" s="215">
        <v>12400</v>
      </c>
      <c r="L53" s="215">
        <v>2800</v>
      </c>
      <c r="M53" s="215">
        <v>4900</v>
      </c>
      <c r="N53" s="480"/>
    </row>
    <row r="54" spans="1:14" ht="15.75" x14ac:dyDescent="0.25">
      <c r="A54" s="394">
        <f t="shared" si="5"/>
        <v>41.340394809374999</v>
      </c>
      <c r="B54" s="394">
        <f t="shared" si="5"/>
        <v>19.821028220250007</v>
      </c>
      <c r="C54" s="217" t="s">
        <v>2156</v>
      </c>
      <c r="D54" s="293" t="s">
        <v>312</v>
      </c>
      <c r="E54" s="217" t="s">
        <v>2157</v>
      </c>
      <c r="F54" s="293" t="s">
        <v>312</v>
      </c>
      <c r="G54" s="214" t="s">
        <v>830</v>
      </c>
      <c r="H54" s="216">
        <v>117100</v>
      </c>
      <c r="I54" s="214" t="s">
        <v>820</v>
      </c>
      <c r="J54" s="216">
        <v>62000</v>
      </c>
      <c r="K54" s="215">
        <v>12400</v>
      </c>
      <c r="L54" s="215">
        <v>2800</v>
      </c>
      <c r="M54" s="215">
        <v>4900</v>
      </c>
      <c r="N54" s="480"/>
    </row>
    <row r="55" spans="1:14" ht="15.75" x14ac:dyDescent="0.25">
      <c r="A55" s="394">
        <f t="shared" si="5"/>
        <v>47.721529608562491</v>
      </c>
      <c r="B55" s="394">
        <f t="shared" si="5"/>
        <v>22.970500811250002</v>
      </c>
      <c r="C55" s="217" t="s">
        <v>2158</v>
      </c>
      <c r="D55" s="293" t="s">
        <v>312</v>
      </c>
      <c r="E55" s="217" t="s">
        <v>2159</v>
      </c>
      <c r="F55" s="293" t="s">
        <v>312</v>
      </c>
      <c r="G55" s="214" t="s">
        <v>830</v>
      </c>
      <c r="H55" s="216">
        <v>117100</v>
      </c>
      <c r="I55" s="214" t="s">
        <v>820</v>
      </c>
      <c r="J55" s="216">
        <v>62000</v>
      </c>
      <c r="K55" s="215">
        <v>12400</v>
      </c>
      <c r="L55" s="215">
        <v>2800</v>
      </c>
      <c r="M55" s="215">
        <v>4900</v>
      </c>
      <c r="N55" s="480"/>
    </row>
    <row r="56" spans="1:14" ht="15.75" x14ac:dyDescent="0.25">
      <c r="A56" s="394">
        <f t="shared" si="5"/>
        <v>58.09089275812498</v>
      </c>
      <c r="B56" s="394">
        <f t="shared" si="5"/>
        <v>26.138428356375009</v>
      </c>
      <c r="C56" s="217" t="s">
        <v>2160</v>
      </c>
      <c r="D56" s="293" t="s">
        <v>312</v>
      </c>
      <c r="E56" s="217" t="s">
        <v>2161</v>
      </c>
      <c r="F56" s="293" t="s">
        <v>312</v>
      </c>
      <c r="G56" s="214" t="s">
        <v>830</v>
      </c>
      <c r="H56" s="216">
        <v>117100</v>
      </c>
      <c r="I56" s="214" t="s">
        <v>831</v>
      </c>
      <c r="J56" s="216">
        <v>66400</v>
      </c>
      <c r="K56" s="215">
        <v>12400</v>
      </c>
      <c r="L56" s="215">
        <v>2800</v>
      </c>
      <c r="M56" s="215">
        <v>4900</v>
      </c>
      <c r="N56" s="480"/>
    </row>
    <row r="57" spans="1:14" ht="15.75" x14ac:dyDescent="0.25">
      <c r="A57" s="394">
        <f t="shared" si="5"/>
        <v>78.040266862875001</v>
      </c>
      <c r="B57" s="394">
        <f t="shared" si="5"/>
        <v>35.242638513750002</v>
      </c>
      <c r="C57" s="217" t="s">
        <v>2162</v>
      </c>
      <c r="D57" s="293" t="s">
        <v>312</v>
      </c>
      <c r="E57" s="217" t="s">
        <v>2163</v>
      </c>
      <c r="F57" s="293" t="s">
        <v>312</v>
      </c>
      <c r="G57" s="214" t="s">
        <v>869</v>
      </c>
      <c r="H57" s="216">
        <v>239200</v>
      </c>
      <c r="I57" s="214" t="s">
        <v>831</v>
      </c>
      <c r="J57" s="216">
        <v>66400</v>
      </c>
      <c r="K57" s="215">
        <v>12400</v>
      </c>
      <c r="L57" s="215">
        <v>2800</v>
      </c>
      <c r="M57" s="215">
        <v>4900</v>
      </c>
      <c r="N57" s="480"/>
    </row>
    <row r="58" spans="1:14" ht="15.75" x14ac:dyDescent="0.25">
      <c r="A58" s="394">
        <f t="shared" si="5"/>
        <v>86.001601858875006</v>
      </c>
      <c r="B58" s="394">
        <f t="shared" si="5"/>
        <v>38.654483651250004</v>
      </c>
      <c r="C58" s="217" t="s">
        <v>2164</v>
      </c>
      <c r="D58" s="293" t="s">
        <v>312</v>
      </c>
      <c r="E58" s="217" t="s">
        <v>2165</v>
      </c>
      <c r="F58" s="293" t="s">
        <v>312</v>
      </c>
      <c r="G58" s="214" t="s">
        <v>1211</v>
      </c>
      <c r="H58" s="216">
        <v>269400</v>
      </c>
      <c r="I58" s="214" t="s">
        <v>831</v>
      </c>
      <c r="J58" s="216">
        <v>66400</v>
      </c>
      <c r="K58" s="215">
        <v>12400</v>
      </c>
      <c r="L58" s="215">
        <v>2800</v>
      </c>
      <c r="M58" s="215">
        <v>4900</v>
      </c>
      <c r="N58" s="480"/>
    </row>
    <row r="59" spans="1:14" ht="15.75" x14ac:dyDescent="0.25">
      <c r="A59" s="394">
        <f t="shared" si="5"/>
        <v>102.33647002634996</v>
      </c>
      <c r="B59" s="394">
        <f t="shared" si="5"/>
        <v>47.907386533125006</v>
      </c>
      <c r="C59" s="217" t="s">
        <v>2166</v>
      </c>
      <c r="D59" s="293" t="s">
        <v>312</v>
      </c>
      <c r="E59" s="217"/>
      <c r="F59" s="217"/>
      <c r="G59" s="214" t="s">
        <v>1211</v>
      </c>
      <c r="H59" s="216">
        <v>269400</v>
      </c>
      <c r="I59" s="214" t="s">
        <v>831</v>
      </c>
      <c r="J59" s="216">
        <v>66400</v>
      </c>
      <c r="K59" s="215">
        <v>12400</v>
      </c>
      <c r="L59" s="215">
        <v>2800</v>
      </c>
      <c r="M59" s="215">
        <v>4900</v>
      </c>
      <c r="N59" s="480"/>
    </row>
    <row r="60" spans="1:14" ht="15.75" x14ac:dyDescent="0.25">
      <c r="A60" s="394">
        <f t="shared" si="5"/>
        <v>124.06909250512498</v>
      </c>
      <c r="B60" s="394">
        <f t="shared" si="5"/>
        <v>57.260273234999985</v>
      </c>
      <c r="C60" s="217" t="s">
        <v>2167</v>
      </c>
      <c r="D60" s="293" t="s">
        <v>312</v>
      </c>
      <c r="E60" s="217"/>
      <c r="F60" s="217"/>
      <c r="G60" s="214" t="s">
        <v>1211</v>
      </c>
      <c r="H60" s="216">
        <v>269400</v>
      </c>
      <c r="I60" s="214" t="s">
        <v>1992</v>
      </c>
      <c r="J60" s="216">
        <v>239200</v>
      </c>
      <c r="K60" s="215">
        <v>12400</v>
      </c>
      <c r="L60" s="215">
        <v>2800</v>
      </c>
      <c r="M60" s="215">
        <v>4900</v>
      </c>
      <c r="N60" s="480"/>
    </row>
    <row r="61" spans="1:14" ht="15.75" x14ac:dyDescent="0.25">
      <c r="A61" s="394">
        <f t="shared" si="5"/>
        <v>132.74224416450002</v>
      </c>
      <c r="B61" s="394">
        <f t="shared" si="5"/>
        <v>61.404836430000017</v>
      </c>
      <c r="C61" s="217" t="s">
        <v>2168</v>
      </c>
      <c r="D61" s="293" t="s">
        <v>312</v>
      </c>
      <c r="E61" s="217"/>
      <c r="F61" s="217"/>
      <c r="G61" s="214" t="s">
        <v>1211</v>
      </c>
      <c r="H61" s="216">
        <v>269400</v>
      </c>
      <c r="I61" s="214" t="s">
        <v>1992</v>
      </c>
      <c r="J61" s="216">
        <v>239200</v>
      </c>
      <c r="K61" s="215">
        <v>12400</v>
      </c>
      <c r="L61" s="215">
        <v>2800</v>
      </c>
      <c r="M61" s="215">
        <v>4900</v>
      </c>
      <c r="N61" s="480"/>
    </row>
    <row r="62" spans="1:14" ht="15.75" x14ac:dyDescent="0.25">
      <c r="A62" s="394">
        <f t="shared" si="5"/>
        <v>156.79674537524997</v>
      </c>
      <c r="B62" s="394">
        <f t="shared" si="5"/>
        <v>69.252545606625006</v>
      </c>
      <c r="C62" s="217" t="s">
        <v>2169</v>
      </c>
      <c r="D62" s="293" t="s">
        <v>312</v>
      </c>
      <c r="E62" s="217"/>
      <c r="F62" s="217"/>
      <c r="G62" s="214" t="s">
        <v>1995</v>
      </c>
      <c r="H62" s="216">
        <v>352100</v>
      </c>
      <c r="I62" s="214" t="s">
        <v>1996</v>
      </c>
      <c r="J62" s="216">
        <v>269400</v>
      </c>
      <c r="K62" s="215">
        <v>12400</v>
      </c>
      <c r="L62" s="215">
        <v>2800</v>
      </c>
      <c r="M62" s="215">
        <v>4900</v>
      </c>
      <c r="N62" s="480"/>
    </row>
    <row r="63" spans="1:14" ht="15.75" x14ac:dyDescent="0.25">
      <c r="A63" s="394">
        <f t="shared" si="5"/>
        <v>182.85831820500005</v>
      </c>
      <c r="B63" s="394">
        <f t="shared" si="5"/>
        <v>81.392169287250027</v>
      </c>
      <c r="C63" s="640" t="s">
        <v>2170</v>
      </c>
      <c r="D63" s="293" t="s">
        <v>312</v>
      </c>
      <c r="E63" s="640"/>
      <c r="F63" s="217"/>
      <c r="G63" s="214" t="s">
        <v>1995</v>
      </c>
      <c r="H63" s="216">
        <v>352100</v>
      </c>
      <c r="I63" s="214" t="s">
        <v>1996</v>
      </c>
      <c r="J63" s="216">
        <v>269400</v>
      </c>
      <c r="K63" s="215">
        <v>12400</v>
      </c>
      <c r="L63" s="215">
        <v>2800</v>
      </c>
      <c r="M63" s="215">
        <v>4900</v>
      </c>
      <c r="N63" s="480"/>
    </row>
    <row r="64" spans="1:14" ht="15.75" x14ac:dyDescent="0.25">
      <c r="A64" s="576">
        <f t="shared" si="5"/>
        <v>223.81307812874991</v>
      </c>
      <c r="B64" s="576">
        <f t="shared" si="5"/>
        <v>102.12205660274998</v>
      </c>
      <c r="C64" s="642" t="s">
        <v>2171</v>
      </c>
      <c r="D64" s="293" t="s">
        <v>312</v>
      </c>
      <c r="E64" s="642"/>
      <c r="F64" s="577"/>
      <c r="G64" s="214" t="s">
        <v>1995</v>
      </c>
      <c r="H64" s="216">
        <v>352100</v>
      </c>
      <c r="I64" s="214" t="s">
        <v>1996</v>
      </c>
      <c r="J64" s="216">
        <v>269400</v>
      </c>
      <c r="K64" s="215">
        <v>12400</v>
      </c>
      <c r="L64" s="215">
        <v>2800</v>
      </c>
      <c r="M64" s="215">
        <v>4900</v>
      </c>
      <c r="N64" s="480"/>
    </row>
    <row r="65" spans="1:14" ht="15" customHeight="1" x14ac:dyDescent="0.25">
      <c r="A65" s="1024" t="s">
        <v>1030</v>
      </c>
      <c r="B65" s="1024"/>
      <c r="C65" s="1024"/>
      <c r="D65" s="1024"/>
      <c r="E65" s="1024"/>
      <c r="F65" s="1024"/>
      <c r="G65" s="1024"/>
      <c r="H65" s="1024"/>
      <c r="I65" s="1024"/>
      <c r="J65" s="1024"/>
      <c r="K65" s="1024"/>
      <c r="L65" s="1024"/>
      <c r="M65" s="1024"/>
      <c r="N65" s="480"/>
    </row>
    <row r="66" spans="1:14" ht="15" customHeight="1" x14ac:dyDescent="0.25">
      <c r="A66" s="1037" t="s">
        <v>1997</v>
      </c>
      <c r="B66" s="1037"/>
      <c r="C66" s="1037"/>
      <c r="D66" s="1037"/>
      <c r="E66" s="1037"/>
      <c r="F66" s="1037"/>
      <c r="G66" s="1037"/>
      <c r="H66" s="1037"/>
      <c r="I66" s="1037"/>
      <c r="J66" s="1037"/>
      <c r="K66" s="1037"/>
      <c r="L66" s="1037"/>
      <c r="M66" s="1037"/>
      <c r="N66" s="480"/>
    </row>
    <row r="67" spans="1:14" ht="15.75" x14ac:dyDescent="0.25">
      <c r="A67" s="432">
        <f t="shared" ref="A67:B79" si="6">A11*2</f>
        <v>36.867436306949983</v>
      </c>
      <c r="B67" s="432">
        <f t="shared" si="6"/>
        <v>20.917200825000002</v>
      </c>
      <c r="C67" s="254" t="s">
        <v>2172</v>
      </c>
      <c r="D67" s="293" t="s">
        <v>312</v>
      </c>
      <c r="E67" s="254"/>
      <c r="F67" s="650"/>
      <c r="G67" s="214" t="s">
        <v>416</v>
      </c>
      <c r="H67" s="216">
        <v>62000</v>
      </c>
      <c r="I67" s="214" t="s">
        <v>417</v>
      </c>
      <c r="J67" s="215">
        <v>51800</v>
      </c>
      <c r="K67" s="215">
        <v>12400</v>
      </c>
      <c r="L67" s="215">
        <v>2800</v>
      </c>
      <c r="M67" s="215">
        <v>4900</v>
      </c>
      <c r="N67" s="480"/>
    </row>
    <row r="68" spans="1:14" ht="15.75" x14ac:dyDescent="0.25">
      <c r="A68" s="432">
        <f t="shared" si="6"/>
        <v>45.819912891499996</v>
      </c>
      <c r="B68" s="432">
        <f t="shared" si="6"/>
        <v>21.990522735999999</v>
      </c>
      <c r="C68" s="217" t="s">
        <v>2173</v>
      </c>
      <c r="D68" s="293" t="s">
        <v>312</v>
      </c>
      <c r="E68" s="217"/>
      <c r="F68" s="650"/>
      <c r="G68" s="214" t="s">
        <v>416</v>
      </c>
      <c r="H68" s="216">
        <v>62000</v>
      </c>
      <c r="I68" s="214" t="s">
        <v>417</v>
      </c>
      <c r="J68" s="215">
        <v>51800</v>
      </c>
      <c r="K68" s="215">
        <v>12400</v>
      </c>
      <c r="L68" s="215">
        <v>2800</v>
      </c>
      <c r="M68" s="215">
        <v>4900</v>
      </c>
      <c r="N68" s="480"/>
    </row>
    <row r="69" spans="1:14" ht="15.75" x14ac:dyDescent="0.25">
      <c r="A69" s="432">
        <f t="shared" si="6"/>
        <v>53.889708348699976</v>
      </c>
      <c r="B69" s="432">
        <f t="shared" si="6"/>
        <v>26.394635654000009</v>
      </c>
      <c r="C69" s="217" t="s">
        <v>2174</v>
      </c>
      <c r="D69" s="293" t="s">
        <v>312</v>
      </c>
      <c r="E69" s="217"/>
      <c r="F69" s="650"/>
      <c r="G69" s="214" t="s">
        <v>416</v>
      </c>
      <c r="H69" s="216">
        <v>62000</v>
      </c>
      <c r="I69" s="214" t="s">
        <v>417</v>
      </c>
      <c r="J69" s="215">
        <v>51800</v>
      </c>
      <c r="K69" s="215">
        <v>12400</v>
      </c>
      <c r="L69" s="215">
        <v>2800</v>
      </c>
      <c r="M69" s="215">
        <v>4900</v>
      </c>
      <c r="N69" s="480"/>
    </row>
    <row r="70" spans="1:14" ht="15.75" x14ac:dyDescent="0.25">
      <c r="A70" s="432">
        <f t="shared" si="6"/>
        <v>62.839506954500003</v>
      </c>
      <c r="B70" s="432">
        <f t="shared" si="6"/>
        <v>32.330510781499996</v>
      </c>
      <c r="C70" s="217" t="s">
        <v>2175</v>
      </c>
      <c r="D70" s="293" t="s">
        <v>312</v>
      </c>
      <c r="E70" s="217"/>
      <c r="F70" s="650"/>
      <c r="G70" s="214" t="s">
        <v>819</v>
      </c>
      <c r="H70" s="216">
        <v>66400</v>
      </c>
      <c r="I70" s="214" t="s">
        <v>820</v>
      </c>
      <c r="J70" s="216">
        <v>62000</v>
      </c>
      <c r="K70" s="215">
        <v>12400</v>
      </c>
      <c r="L70" s="215">
        <v>2800</v>
      </c>
      <c r="M70" s="215">
        <v>4900</v>
      </c>
      <c r="N70" s="480"/>
    </row>
    <row r="71" spans="1:14" ht="15.75" x14ac:dyDescent="0.25">
      <c r="A71" s="432">
        <f t="shared" si="6"/>
        <v>82.98932032499998</v>
      </c>
      <c r="B71" s="432">
        <f t="shared" si="6"/>
        <v>38.308451433499997</v>
      </c>
      <c r="C71" s="217" t="s">
        <v>2176</v>
      </c>
      <c r="D71" s="293" t="s">
        <v>312</v>
      </c>
      <c r="E71" s="217"/>
      <c r="F71" s="650"/>
      <c r="G71" s="214" t="s">
        <v>830</v>
      </c>
      <c r="H71" s="216">
        <v>117100</v>
      </c>
      <c r="I71" s="214" t="s">
        <v>820</v>
      </c>
      <c r="J71" s="216">
        <v>62000</v>
      </c>
      <c r="K71" s="215">
        <v>12400</v>
      </c>
      <c r="L71" s="215">
        <v>2800</v>
      </c>
      <c r="M71" s="215">
        <v>4900</v>
      </c>
      <c r="N71" s="480"/>
    </row>
    <row r="72" spans="1:14" ht="15.75" x14ac:dyDescent="0.25">
      <c r="A72" s="432">
        <f t="shared" si="6"/>
        <v>101.38190032900002</v>
      </c>
      <c r="B72" s="432">
        <f t="shared" si="6"/>
        <v>49.281658505000003</v>
      </c>
      <c r="C72" s="217" t="s">
        <v>2177</v>
      </c>
      <c r="D72" s="293" t="s">
        <v>312</v>
      </c>
      <c r="E72" s="217"/>
      <c r="F72" s="650"/>
      <c r="G72" s="214" t="s">
        <v>830</v>
      </c>
      <c r="H72" s="216">
        <v>117100</v>
      </c>
      <c r="I72" s="214" t="s">
        <v>831</v>
      </c>
      <c r="J72" s="216">
        <v>66400</v>
      </c>
      <c r="K72" s="215">
        <v>12400</v>
      </c>
      <c r="L72" s="215">
        <v>2800</v>
      </c>
      <c r="M72" s="215">
        <v>4900</v>
      </c>
      <c r="N72" s="480"/>
    </row>
    <row r="73" spans="1:14" ht="15.75" x14ac:dyDescent="0.25">
      <c r="A73" s="432">
        <f t="shared" si="6"/>
        <v>113.53991515199996</v>
      </c>
      <c r="B73" s="432">
        <f t="shared" si="6"/>
        <v>52.505699095999994</v>
      </c>
      <c r="C73" s="217" t="s">
        <v>2178</v>
      </c>
      <c r="D73" s="293" t="s">
        <v>312</v>
      </c>
      <c r="E73" s="217"/>
      <c r="F73" s="650"/>
      <c r="G73" s="214" t="s">
        <v>830</v>
      </c>
      <c r="H73" s="216">
        <v>117100</v>
      </c>
      <c r="I73" s="214" t="s">
        <v>831</v>
      </c>
      <c r="J73" s="216">
        <v>66400</v>
      </c>
      <c r="K73" s="215">
        <v>12400</v>
      </c>
      <c r="L73" s="215">
        <v>2800</v>
      </c>
      <c r="M73" s="215">
        <v>4900</v>
      </c>
      <c r="N73" s="480"/>
    </row>
    <row r="74" spans="1:14" ht="15.75" x14ac:dyDescent="0.25">
      <c r="A74" s="432">
        <f t="shared" si="6"/>
        <v>138.49709553499997</v>
      </c>
      <c r="B74" s="432">
        <f t="shared" si="6"/>
        <v>68.659148494999982</v>
      </c>
      <c r="C74" s="254" t="s">
        <v>2179</v>
      </c>
      <c r="D74" s="293" t="s">
        <v>312</v>
      </c>
      <c r="E74" s="254"/>
      <c r="F74" s="650"/>
      <c r="G74" s="214" t="s">
        <v>1211</v>
      </c>
      <c r="H74" s="216">
        <v>269400</v>
      </c>
      <c r="I74" s="214" t="s">
        <v>831</v>
      </c>
      <c r="J74" s="216">
        <v>66400</v>
      </c>
      <c r="K74" s="215">
        <v>12400</v>
      </c>
      <c r="L74" s="215">
        <v>2800</v>
      </c>
      <c r="M74" s="215">
        <v>4900</v>
      </c>
      <c r="N74" s="480"/>
    </row>
    <row r="75" spans="1:14" ht="15.75" x14ac:dyDescent="0.25">
      <c r="A75" s="432">
        <f t="shared" si="6"/>
        <v>159.61632645000003</v>
      </c>
      <c r="B75" s="432">
        <f t="shared" si="6"/>
        <v>78.221433779500003</v>
      </c>
      <c r="C75" s="640" t="s">
        <v>2180</v>
      </c>
      <c r="D75" s="293" t="s">
        <v>312</v>
      </c>
      <c r="E75" s="640"/>
      <c r="F75" s="650"/>
      <c r="G75" s="214" t="s">
        <v>1211</v>
      </c>
      <c r="H75" s="216">
        <v>269400</v>
      </c>
      <c r="I75" s="214" t="s">
        <v>831</v>
      </c>
      <c r="J75" s="216">
        <v>66400</v>
      </c>
      <c r="K75" s="215">
        <v>12400</v>
      </c>
      <c r="L75" s="215">
        <v>2800</v>
      </c>
      <c r="M75" s="215">
        <v>4900</v>
      </c>
      <c r="N75" s="480"/>
    </row>
    <row r="76" spans="1:14" ht="15.75" x14ac:dyDescent="0.25">
      <c r="A76" s="432">
        <f t="shared" si="6"/>
        <v>175.17707635149998</v>
      </c>
      <c r="B76" s="432">
        <f t="shared" si="6"/>
        <v>83.895194170000011</v>
      </c>
      <c r="C76" s="640" t="s">
        <v>2181</v>
      </c>
      <c r="D76" s="293" t="s">
        <v>312</v>
      </c>
      <c r="E76" s="640"/>
      <c r="F76" s="650"/>
      <c r="G76" s="214" t="s">
        <v>1211</v>
      </c>
      <c r="H76" s="216">
        <v>269400</v>
      </c>
      <c r="I76" s="214" t="s">
        <v>831</v>
      </c>
      <c r="J76" s="216">
        <v>66400</v>
      </c>
      <c r="K76" s="215">
        <v>12400</v>
      </c>
      <c r="L76" s="215">
        <v>2800</v>
      </c>
      <c r="M76" s="215">
        <v>4900</v>
      </c>
      <c r="N76" s="480"/>
    </row>
    <row r="77" spans="1:14" ht="15.75" x14ac:dyDescent="0.25">
      <c r="A77" s="432">
        <f t="shared" si="6"/>
        <v>211.4811717900001</v>
      </c>
      <c r="B77" s="432">
        <f t="shared" si="6"/>
        <v>101.11550231499997</v>
      </c>
      <c r="C77" s="640" t="s">
        <v>2182</v>
      </c>
      <c r="D77" s="293" t="s">
        <v>312</v>
      </c>
      <c r="E77" s="640"/>
      <c r="F77" s="650"/>
      <c r="G77" s="214" t="s">
        <v>1211</v>
      </c>
      <c r="H77" s="216">
        <v>269400</v>
      </c>
      <c r="I77" s="214" t="s">
        <v>831</v>
      </c>
      <c r="J77" s="216">
        <v>66400</v>
      </c>
      <c r="K77" s="215">
        <v>12400</v>
      </c>
      <c r="L77" s="215">
        <v>2800</v>
      </c>
      <c r="M77" s="215">
        <v>4900</v>
      </c>
      <c r="N77" s="480"/>
    </row>
    <row r="78" spans="1:14" ht="15.75" x14ac:dyDescent="0.25">
      <c r="A78" s="432">
        <f t="shared" si="6"/>
        <v>242.02941576500001</v>
      </c>
      <c r="B78" s="432">
        <f t="shared" si="6"/>
        <v>111.55496227500001</v>
      </c>
      <c r="C78" s="640" t="s">
        <v>2183</v>
      </c>
      <c r="D78" s="293" t="s">
        <v>312</v>
      </c>
      <c r="E78" s="640"/>
      <c r="F78" s="650"/>
      <c r="G78" s="214" t="s">
        <v>1211</v>
      </c>
      <c r="H78" s="216">
        <v>269400</v>
      </c>
      <c r="I78" s="214" t="s">
        <v>1992</v>
      </c>
      <c r="J78" s="216">
        <v>239200</v>
      </c>
      <c r="K78" s="215">
        <v>12400</v>
      </c>
      <c r="L78" s="215">
        <v>2800</v>
      </c>
      <c r="M78" s="215">
        <v>4900</v>
      </c>
      <c r="N78" s="480"/>
    </row>
    <row r="79" spans="1:14" ht="15.75" x14ac:dyDescent="0.25">
      <c r="A79" s="432">
        <f t="shared" si="6"/>
        <v>304.86276271499992</v>
      </c>
      <c r="B79" s="432">
        <f t="shared" si="6"/>
        <v>146.91549709</v>
      </c>
      <c r="C79" s="640" t="s">
        <v>2184</v>
      </c>
      <c r="D79" s="293" t="s">
        <v>312</v>
      </c>
      <c r="E79" s="640"/>
      <c r="F79" s="650"/>
      <c r="G79" s="214" t="s">
        <v>1995</v>
      </c>
      <c r="H79" s="216">
        <v>352100</v>
      </c>
      <c r="I79" s="217" t="s">
        <v>1996</v>
      </c>
      <c r="J79" s="216">
        <v>269400</v>
      </c>
      <c r="K79" s="215">
        <v>12400</v>
      </c>
      <c r="L79" s="215">
        <v>2800</v>
      </c>
      <c r="M79" s="215">
        <v>4900</v>
      </c>
      <c r="N79" s="480"/>
    </row>
    <row r="80" spans="1:14" ht="15" customHeight="1" x14ac:dyDescent="0.25">
      <c r="A80" s="1000" t="s">
        <v>1975</v>
      </c>
      <c r="B80" s="1000"/>
      <c r="C80" s="1000"/>
      <c r="D80" s="1000"/>
      <c r="E80" s="1000"/>
      <c r="F80" s="1000"/>
      <c r="G80" s="1000"/>
      <c r="H80" s="1000"/>
      <c r="I80" s="1000"/>
      <c r="J80" s="1000"/>
      <c r="K80" s="1000"/>
      <c r="L80" s="1000"/>
      <c r="M80" s="1000"/>
      <c r="N80" s="480"/>
    </row>
    <row r="81" spans="1:53" ht="15.75" x14ac:dyDescent="0.25">
      <c r="A81" s="394">
        <f t="shared" ref="A81:B92" si="7">A25*2</f>
        <v>47.082377159999986</v>
      </c>
      <c r="B81" s="394">
        <f t="shared" si="7"/>
        <v>22.624593772400001</v>
      </c>
      <c r="C81" s="217" t="s">
        <v>2185</v>
      </c>
      <c r="D81" s="293" t="s">
        <v>312</v>
      </c>
      <c r="E81" s="217"/>
      <c r="F81" s="217"/>
      <c r="G81" s="214" t="s">
        <v>830</v>
      </c>
      <c r="H81" s="216">
        <v>117100</v>
      </c>
      <c r="I81" s="214" t="s">
        <v>820</v>
      </c>
      <c r="J81" s="216">
        <v>62000</v>
      </c>
      <c r="K81" s="215">
        <v>12400</v>
      </c>
      <c r="L81" s="215">
        <v>2800</v>
      </c>
      <c r="M81" s="215">
        <v>4900</v>
      </c>
      <c r="N81" s="480"/>
    </row>
    <row r="82" spans="1:53" ht="15.75" x14ac:dyDescent="0.25">
      <c r="A82" s="394">
        <f t="shared" si="7"/>
        <v>55.120526412499999</v>
      </c>
      <c r="B82" s="394">
        <f t="shared" si="7"/>
        <v>26.428037627000009</v>
      </c>
      <c r="C82" s="217" t="s">
        <v>2186</v>
      </c>
      <c r="D82" s="293" t="s">
        <v>312</v>
      </c>
      <c r="E82" s="217"/>
      <c r="F82" s="217"/>
      <c r="G82" s="214" t="s">
        <v>830</v>
      </c>
      <c r="H82" s="216">
        <v>117100</v>
      </c>
      <c r="I82" s="214" t="s">
        <v>831</v>
      </c>
      <c r="J82" s="216">
        <v>66400</v>
      </c>
      <c r="K82" s="215">
        <v>12400</v>
      </c>
      <c r="L82" s="215">
        <v>2800</v>
      </c>
      <c r="M82" s="215">
        <v>4900</v>
      </c>
      <c r="N82" s="480"/>
    </row>
    <row r="83" spans="1:53" ht="15.75" x14ac:dyDescent="0.25">
      <c r="A83" s="394">
        <f t="shared" si="7"/>
        <v>63.628706144749984</v>
      </c>
      <c r="B83" s="394">
        <f t="shared" si="7"/>
        <v>30.627334415000004</v>
      </c>
      <c r="C83" s="217" t="s">
        <v>2187</v>
      </c>
      <c r="D83" s="293" t="s">
        <v>312</v>
      </c>
      <c r="E83" s="217"/>
      <c r="F83" s="217"/>
      <c r="G83" s="214" t="s">
        <v>830</v>
      </c>
      <c r="H83" s="216">
        <v>117100</v>
      </c>
      <c r="I83" s="214" t="s">
        <v>831</v>
      </c>
      <c r="J83" s="216">
        <v>66400</v>
      </c>
      <c r="K83" s="215">
        <v>12400</v>
      </c>
      <c r="L83" s="215">
        <v>2800</v>
      </c>
      <c r="M83" s="215">
        <v>4900</v>
      </c>
      <c r="N83" s="480"/>
    </row>
    <row r="84" spans="1:53" ht="15.75" x14ac:dyDescent="0.25">
      <c r="A84" s="394">
        <f t="shared" si="7"/>
        <v>77.454523677499978</v>
      </c>
      <c r="B84" s="394">
        <f t="shared" si="7"/>
        <v>34.851237808500009</v>
      </c>
      <c r="C84" s="217" t="s">
        <v>2188</v>
      </c>
      <c r="D84" s="293" t="s">
        <v>312</v>
      </c>
      <c r="E84" s="217"/>
      <c r="F84" s="217"/>
      <c r="G84" s="214" t="s">
        <v>869</v>
      </c>
      <c r="H84" s="216">
        <v>239200</v>
      </c>
      <c r="I84" s="214" t="s">
        <v>831</v>
      </c>
      <c r="J84" s="216">
        <v>66400</v>
      </c>
      <c r="K84" s="215">
        <v>12400</v>
      </c>
      <c r="L84" s="215">
        <v>2800</v>
      </c>
      <c r="M84" s="215">
        <v>4900</v>
      </c>
      <c r="N84" s="480"/>
    </row>
    <row r="85" spans="1:53" ht="15.75" x14ac:dyDescent="0.25">
      <c r="A85" s="394">
        <f t="shared" si="7"/>
        <v>104.05368915050001</v>
      </c>
      <c r="B85" s="394">
        <f t="shared" si="7"/>
        <v>46.990184685000003</v>
      </c>
      <c r="C85" s="217" t="s">
        <v>2189</v>
      </c>
      <c r="D85" s="293" t="s">
        <v>312</v>
      </c>
      <c r="E85" s="217"/>
      <c r="F85" s="217"/>
      <c r="G85" s="214" t="s">
        <v>1211</v>
      </c>
      <c r="H85" s="216">
        <v>269400</v>
      </c>
      <c r="I85" s="214" t="s">
        <v>831</v>
      </c>
      <c r="J85" s="216">
        <v>66400</v>
      </c>
      <c r="K85" s="215">
        <v>12400</v>
      </c>
      <c r="L85" s="215">
        <v>2800</v>
      </c>
      <c r="M85" s="215">
        <v>4900</v>
      </c>
      <c r="N85" s="480"/>
    </row>
    <row r="86" spans="1:53" ht="15.75" x14ac:dyDescent="0.25">
      <c r="A86" s="394">
        <f t="shared" si="7"/>
        <v>114.6688024785</v>
      </c>
      <c r="B86" s="394">
        <f t="shared" si="7"/>
        <v>51.539311535000003</v>
      </c>
      <c r="C86" s="217" t="s">
        <v>2190</v>
      </c>
      <c r="D86" s="293" t="s">
        <v>312</v>
      </c>
      <c r="E86" s="217"/>
      <c r="F86" s="217"/>
      <c r="G86" s="214" t="s">
        <v>1211</v>
      </c>
      <c r="H86" s="216">
        <v>269400</v>
      </c>
      <c r="I86" s="214" t="s">
        <v>831</v>
      </c>
      <c r="J86" s="216">
        <v>66400</v>
      </c>
      <c r="K86" s="215">
        <v>12400</v>
      </c>
      <c r="L86" s="215">
        <v>2800</v>
      </c>
      <c r="M86" s="215">
        <v>4900</v>
      </c>
      <c r="N86" s="480"/>
    </row>
    <row r="87" spans="1:53" ht="15.75" x14ac:dyDescent="0.25">
      <c r="A87" s="394">
        <f t="shared" si="7"/>
        <v>136.44862670179995</v>
      </c>
      <c r="B87" s="394">
        <f t="shared" si="7"/>
        <v>63.876515377500006</v>
      </c>
      <c r="C87" s="640" t="s">
        <v>2191</v>
      </c>
      <c r="D87" s="293" t="s">
        <v>312</v>
      </c>
      <c r="E87" s="640"/>
      <c r="F87" s="217"/>
      <c r="G87" s="214" t="s">
        <v>1211</v>
      </c>
      <c r="H87" s="216">
        <v>269400</v>
      </c>
      <c r="I87" s="214" t="s">
        <v>1992</v>
      </c>
      <c r="J87" s="216">
        <v>239200</v>
      </c>
      <c r="K87" s="215">
        <v>12400</v>
      </c>
      <c r="L87" s="215">
        <v>2800</v>
      </c>
      <c r="M87" s="215">
        <v>4900</v>
      </c>
      <c r="N87" s="480"/>
    </row>
    <row r="88" spans="1:53" ht="15.75" x14ac:dyDescent="0.25">
      <c r="A88" s="394">
        <f t="shared" si="7"/>
        <v>165.42545667349998</v>
      </c>
      <c r="B88" s="394">
        <f t="shared" si="7"/>
        <v>76.347030979999985</v>
      </c>
      <c r="C88" s="640" t="s">
        <v>2192</v>
      </c>
      <c r="D88" s="293" t="s">
        <v>312</v>
      </c>
      <c r="E88" s="640"/>
      <c r="F88" s="217"/>
      <c r="G88" s="214" t="s">
        <v>1995</v>
      </c>
      <c r="H88" s="216">
        <v>352100</v>
      </c>
      <c r="I88" s="214" t="s">
        <v>1996</v>
      </c>
      <c r="J88" s="216">
        <v>269400</v>
      </c>
      <c r="K88" s="215">
        <v>12400</v>
      </c>
      <c r="L88" s="215">
        <v>2800</v>
      </c>
      <c r="M88" s="215">
        <v>4900</v>
      </c>
      <c r="N88" s="480"/>
    </row>
    <row r="89" spans="1:53" ht="15.75" x14ac:dyDescent="0.25">
      <c r="A89" s="394">
        <f t="shared" si="7"/>
        <v>176.98965888600003</v>
      </c>
      <c r="B89" s="394">
        <f t="shared" si="7"/>
        <v>81.873115240000018</v>
      </c>
      <c r="C89" s="640" t="s">
        <v>2193</v>
      </c>
      <c r="D89" s="293" t="s">
        <v>312</v>
      </c>
      <c r="E89" s="640"/>
      <c r="F89" s="217"/>
      <c r="G89" s="214" t="s">
        <v>1995</v>
      </c>
      <c r="H89" s="216">
        <v>352100</v>
      </c>
      <c r="I89" s="214" t="s">
        <v>1996</v>
      </c>
      <c r="J89" s="216">
        <v>269400</v>
      </c>
      <c r="K89" s="215">
        <v>12400</v>
      </c>
      <c r="L89" s="215">
        <v>2800</v>
      </c>
      <c r="M89" s="215">
        <v>4900</v>
      </c>
      <c r="N89" s="480"/>
    </row>
    <row r="90" spans="1:53" ht="15.75" x14ac:dyDescent="0.25">
      <c r="A90" s="394">
        <f t="shared" si="7"/>
        <v>209.06232716699995</v>
      </c>
      <c r="B90" s="394">
        <f t="shared" si="7"/>
        <v>92.336727475499998</v>
      </c>
      <c r="C90" s="640" t="s">
        <v>2194</v>
      </c>
      <c r="D90" s="293" t="s">
        <v>312</v>
      </c>
      <c r="E90" s="640"/>
      <c r="F90" s="217"/>
      <c r="G90" s="214" t="s">
        <v>1995</v>
      </c>
      <c r="H90" s="216">
        <v>352100</v>
      </c>
      <c r="I90" s="214" t="s">
        <v>1996</v>
      </c>
      <c r="J90" s="216">
        <v>269400</v>
      </c>
      <c r="K90" s="215">
        <v>12400</v>
      </c>
      <c r="L90" s="215">
        <v>2800</v>
      </c>
      <c r="M90" s="215">
        <v>4900</v>
      </c>
      <c r="N90" s="480"/>
    </row>
    <row r="91" spans="1:53" ht="15.75" x14ac:dyDescent="0.25">
      <c r="A91" s="394">
        <f t="shared" si="7"/>
        <v>243.81109094000004</v>
      </c>
      <c r="B91" s="394">
        <f t="shared" si="7"/>
        <v>108.52289238300003</v>
      </c>
      <c r="C91" s="640" t="s">
        <v>2195</v>
      </c>
      <c r="D91" s="293" t="s">
        <v>312</v>
      </c>
      <c r="E91" s="640"/>
      <c r="F91" s="217"/>
      <c r="G91" s="214" t="s">
        <v>1995</v>
      </c>
      <c r="H91" s="216">
        <v>352100</v>
      </c>
      <c r="I91" s="214" t="s">
        <v>2068</v>
      </c>
      <c r="J91" s="216">
        <v>352100</v>
      </c>
      <c r="K91" s="215">
        <v>12400</v>
      </c>
      <c r="L91" s="215">
        <v>2800</v>
      </c>
      <c r="M91" s="215">
        <v>4900</v>
      </c>
      <c r="N91" s="480"/>
    </row>
    <row r="92" spans="1:53" ht="15.75" x14ac:dyDescent="0.25">
      <c r="A92" s="394">
        <f t="shared" si="7"/>
        <v>298.4174375049999</v>
      </c>
      <c r="B92" s="394">
        <f t="shared" si="7"/>
        <v>136.16274213699998</v>
      </c>
      <c r="C92" s="640" t="s">
        <v>2196</v>
      </c>
      <c r="D92" s="293" t="s">
        <v>312</v>
      </c>
      <c r="E92" s="640"/>
      <c r="F92" s="217"/>
      <c r="G92" s="214" t="s">
        <v>1995</v>
      </c>
      <c r="H92" s="216">
        <v>352100</v>
      </c>
      <c r="I92" s="214" t="s">
        <v>2068</v>
      </c>
      <c r="J92" s="216">
        <v>352100</v>
      </c>
      <c r="K92" s="215">
        <v>12400</v>
      </c>
      <c r="L92" s="215">
        <v>2800</v>
      </c>
      <c r="M92" s="215">
        <v>4900</v>
      </c>
      <c r="N92" s="480"/>
    </row>
    <row r="94" spans="1:53" ht="14.25" customHeight="1" x14ac:dyDescent="0.25">
      <c r="A94" s="188" t="s">
        <v>745</v>
      </c>
      <c r="B94" s="567"/>
      <c r="C94" s="568"/>
      <c r="D94" s="569"/>
      <c r="E94" s="568"/>
      <c r="F94" s="569"/>
      <c r="G94" s="570"/>
      <c r="H94" s="570"/>
      <c r="I94" s="570"/>
      <c r="J94" s="570"/>
      <c r="K94" s="570"/>
      <c r="L94" s="570"/>
      <c r="M94" s="570"/>
      <c r="N94" s="569"/>
      <c r="O94" s="569"/>
      <c r="P94" s="569"/>
      <c r="Q94" s="569"/>
      <c r="R94" s="569"/>
      <c r="S94" s="569"/>
      <c r="T94" s="571"/>
      <c r="U94" s="568"/>
      <c r="V94" s="568"/>
      <c r="W94" s="568"/>
      <c r="X94" s="475"/>
      <c r="Y94" s="475"/>
      <c r="Z94" s="475"/>
      <c r="AA94" s="475"/>
      <c r="AB94" s="475"/>
      <c r="AC94" s="475"/>
      <c r="AD94" s="475"/>
      <c r="AE94" s="475"/>
      <c r="AF94" s="475"/>
      <c r="AG94" s="475"/>
      <c r="AH94" s="475"/>
      <c r="AI94" s="475"/>
      <c r="AJ94" s="475"/>
      <c r="AK94" s="475"/>
      <c r="AL94" s="475"/>
      <c r="AM94" s="475"/>
      <c r="AN94" s="475"/>
      <c r="AO94" s="475"/>
      <c r="AP94" s="475"/>
      <c r="AQ94" s="475"/>
      <c r="AR94" s="475"/>
      <c r="AS94" s="475"/>
      <c r="AT94" s="475"/>
      <c r="AU94" s="475"/>
      <c r="AV94" s="475"/>
      <c r="AW94" s="475"/>
      <c r="AX94" s="475"/>
      <c r="AY94" s="475"/>
      <c r="AZ94" s="475"/>
      <c r="BA94" s="475"/>
    </row>
    <row r="95" spans="1:53" ht="14.25" customHeight="1" x14ac:dyDescent="0.25">
      <c r="A95" s="959" t="s">
        <v>426</v>
      </c>
      <c r="B95" s="959"/>
      <c r="C95" s="959"/>
      <c r="D95" s="959"/>
      <c r="E95" s="959"/>
      <c r="F95" s="959"/>
      <c r="G95" s="959"/>
      <c r="H95" s="959"/>
      <c r="I95" s="959"/>
      <c r="J95" s="959"/>
      <c r="K95" s="959"/>
      <c r="L95" s="959"/>
      <c r="M95" s="959"/>
      <c r="N95" s="959"/>
      <c r="O95" s="959"/>
      <c r="P95" s="959"/>
      <c r="Q95" s="959"/>
      <c r="R95" s="959"/>
      <c r="S95" s="959"/>
      <c r="T95" s="959"/>
      <c r="U95" s="959"/>
      <c r="V95" s="959"/>
      <c r="W95" s="959"/>
      <c r="X95" s="959"/>
      <c r="Y95" s="959"/>
      <c r="Z95" s="959"/>
      <c r="AA95" s="959"/>
      <c r="AB95" s="959"/>
      <c r="AC95" s="959"/>
      <c r="AD95" s="959"/>
      <c r="AE95" s="959"/>
      <c r="AF95" s="959"/>
      <c r="AG95" s="959"/>
      <c r="AH95" s="959"/>
      <c r="AI95" s="959"/>
      <c r="AJ95" s="959"/>
      <c r="AK95" s="959"/>
      <c r="AL95" s="959"/>
      <c r="AM95" s="959"/>
      <c r="AN95" s="959"/>
      <c r="AO95" s="959"/>
      <c r="AP95" s="959"/>
      <c r="AQ95" s="959"/>
      <c r="AR95" s="959"/>
      <c r="AS95" s="959"/>
      <c r="AT95" s="959"/>
      <c r="AU95" s="959"/>
      <c r="AV95" s="959"/>
      <c r="AW95" s="959"/>
      <c r="AX95" s="959"/>
      <c r="AY95" s="959"/>
      <c r="AZ95" s="959"/>
      <c r="BA95" s="959"/>
    </row>
    <row r="96" spans="1:53" ht="15" customHeight="1" x14ac:dyDescent="0.25">
      <c r="A96" s="1038" t="s">
        <v>427</v>
      </c>
      <c r="B96" s="1038"/>
      <c r="C96" s="1038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1038"/>
      <c r="R96" s="1038"/>
      <c r="S96" s="1038"/>
      <c r="T96" s="475"/>
      <c r="U96" s="475"/>
      <c r="V96" s="475"/>
      <c r="W96" s="475"/>
      <c r="X96" s="475"/>
      <c r="Y96" s="475"/>
      <c r="Z96" s="475"/>
      <c r="AA96" s="475"/>
      <c r="AB96" s="475"/>
      <c r="AC96" s="475"/>
      <c r="AD96" s="475"/>
      <c r="AE96" s="475"/>
      <c r="AF96" s="475"/>
      <c r="AG96" s="475"/>
      <c r="AH96" s="475"/>
      <c r="AI96" s="475"/>
      <c r="AJ96" s="475"/>
      <c r="AK96" s="475"/>
      <c r="AL96" s="475"/>
      <c r="AM96" s="475"/>
      <c r="AN96" s="475"/>
      <c r="AO96" s="475"/>
      <c r="AP96" s="475"/>
      <c r="AQ96" s="475"/>
      <c r="AR96" s="475"/>
      <c r="AS96" s="475"/>
      <c r="AT96" s="475"/>
      <c r="AU96" s="475"/>
      <c r="AV96" s="475"/>
      <c r="AW96" s="475"/>
      <c r="AX96" s="475"/>
      <c r="AY96" s="475"/>
      <c r="AZ96" s="475"/>
      <c r="BA96" s="475"/>
    </row>
    <row r="97" spans="1:53" ht="14.25" customHeight="1" x14ac:dyDescent="0.25">
      <c r="A97" s="447" t="s">
        <v>2197</v>
      </c>
      <c r="B97" s="447"/>
      <c r="C97" s="447"/>
      <c r="D97" s="447"/>
      <c r="E97" s="447"/>
      <c r="F97" s="447"/>
      <c r="G97" s="447"/>
      <c r="H97" s="447"/>
      <c r="I97" s="447"/>
      <c r="J97" s="447"/>
      <c r="K97" s="447"/>
      <c r="L97" s="447"/>
      <c r="M97" s="447"/>
      <c r="N97" s="447"/>
      <c r="O97" s="447"/>
      <c r="P97" s="447"/>
      <c r="Q97" s="447"/>
      <c r="R97" s="447"/>
      <c r="S97" s="447"/>
      <c r="T97" s="475"/>
      <c r="U97" s="475"/>
      <c r="V97" s="475"/>
      <c r="W97" s="475"/>
      <c r="X97" s="475"/>
      <c r="Y97" s="475"/>
      <c r="Z97" s="475"/>
      <c r="AA97" s="475"/>
      <c r="AB97" s="475"/>
      <c r="AC97" s="475"/>
      <c r="AD97" s="475"/>
      <c r="AE97" s="475"/>
      <c r="AF97" s="475"/>
      <c r="AG97" s="475"/>
      <c r="AH97" s="475"/>
      <c r="AI97" s="475"/>
      <c r="AJ97" s="475"/>
      <c r="AK97" s="475"/>
      <c r="AL97" s="475"/>
      <c r="AM97" s="475"/>
      <c r="AN97" s="475"/>
      <c r="AO97" s="475"/>
      <c r="AP97" s="475"/>
      <c r="AQ97" s="475"/>
      <c r="AR97" s="475"/>
      <c r="AS97" s="475"/>
      <c r="AT97" s="475"/>
      <c r="AU97" s="475"/>
      <c r="AV97" s="475"/>
      <c r="AW97" s="475"/>
      <c r="AX97" s="475"/>
      <c r="AY97" s="475"/>
      <c r="AZ97" s="475"/>
      <c r="BA97" s="475"/>
    </row>
    <row r="98" spans="1:53" ht="14.25" customHeight="1" x14ac:dyDescent="0.25">
      <c r="A98" s="370" t="s">
        <v>1676</v>
      </c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447"/>
      <c r="Q98" s="447"/>
      <c r="R98" s="447"/>
      <c r="S98" s="447"/>
      <c r="T98" s="475"/>
      <c r="U98" s="475"/>
      <c r="V98" s="475"/>
      <c r="W98" s="475"/>
      <c r="X98" s="475"/>
      <c r="Y98" s="475"/>
      <c r="Z98" s="475"/>
      <c r="AA98" s="475"/>
      <c r="AB98" s="475"/>
      <c r="AC98" s="475"/>
      <c r="AD98" s="475"/>
      <c r="AE98" s="475"/>
      <c r="AF98" s="475"/>
      <c r="AG98" s="475"/>
      <c r="AH98" s="475"/>
      <c r="AI98" s="475"/>
      <c r="AJ98" s="475"/>
      <c r="AK98" s="475"/>
      <c r="AL98" s="475"/>
      <c r="AM98" s="475"/>
      <c r="AN98" s="475"/>
      <c r="AO98" s="475"/>
      <c r="AP98" s="475"/>
      <c r="AQ98" s="475"/>
      <c r="AR98" s="475"/>
      <c r="AS98" s="475"/>
      <c r="AT98" s="475"/>
      <c r="AU98" s="475"/>
      <c r="AV98" s="475"/>
      <c r="AW98" s="475"/>
      <c r="AX98" s="475"/>
      <c r="AY98" s="475"/>
      <c r="AZ98" s="475"/>
      <c r="BA98" s="475"/>
    </row>
    <row r="99" spans="1:53" ht="14.25" customHeight="1" x14ac:dyDescent="0.25">
      <c r="A99" s="447" t="s">
        <v>1056</v>
      </c>
      <c r="B99" s="447"/>
      <c r="C99" s="447"/>
      <c r="D99" s="447"/>
      <c r="E99" s="447"/>
      <c r="F99" s="447"/>
      <c r="G99" s="447"/>
      <c r="H99" s="447"/>
      <c r="I99" s="447"/>
      <c r="J99" s="447"/>
      <c r="K99" s="447"/>
      <c r="L99" s="447"/>
      <c r="M99" s="447"/>
      <c r="N99" s="447"/>
      <c r="O99" s="447"/>
      <c r="P99" s="447"/>
      <c r="Q99" s="447"/>
      <c r="R99" s="447"/>
      <c r="S99" s="447"/>
      <c r="T99" s="475"/>
      <c r="U99" s="475"/>
      <c r="V99" s="475"/>
      <c r="W99" s="475"/>
      <c r="X99" s="475"/>
      <c r="Y99" s="475"/>
      <c r="Z99" s="475"/>
      <c r="AA99" s="475"/>
      <c r="AB99" s="475"/>
      <c r="AC99" s="475"/>
      <c r="AD99" s="475"/>
      <c r="AE99" s="475"/>
      <c r="AF99" s="475"/>
      <c r="AG99" s="475"/>
      <c r="AH99" s="475"/>
      <c r="AI99" s="475"/>
      <c r="AJ99" s="475"/>
      <c r="AK99" s="475"/>
      <c r="AL99" s="475"/>
      <c r="AM99" s="475"/>
      <c r="AN99" s="475"/>
      <c r="AO99" s="475"/>
      <c r="AP99" s="475"/>
      <c r="AQ99" s="475"/>
      <c r="AR99" s="475"/>
      <c r="AS99" s="475"/>
      <c r="AT99" s="475"/>
      <c r="AU99" s="475"/>
      <c r="AV99" s="475"/>
      <c r="AW99" s="475"/>
      <c r="AX99" s="475"/>
      <c r="AY99" s="475"/>
      <c r="AZ99" s="475"/>
      <c r="BA99" s="475"/>
    </row>
    <row r="100" spans="1:53" ht="14.25" customHeight="1" x14ac:dyDescent="0.25">
      <c r="A100" s="447" t="s">
        <v>1244</v>
      </c>
      <c r="B100" s="447"/>
      <c r="C100" s="447"/>
      <c r="D100" s="447"/>
      <c r="E100" s="447"/>
      <c r="F100" s="447"/>
      <c r="G100" s="447"/>
      <c r="H100" s="447"/>
      <c r="I100" s="447"/>
      <c r="J100" s="447"/>
      <c r="K100" s="447"/>
      <c r="L100" s="447"/>
      <c r="M100" s="447"/>
      <c r="N100" s="447"/>
      <c r="O100" s="447"/>
      <c r="P100" s="447"/>
      <c r="Q100" s="447"/>
      <c r="R100" s="447"/>
      <c r="S100" s="447"/>
      <c r="T100" s="475"/>
      <c r="U100" s="475"/>
      <c r="V100" s="475"/>
      <c r="W100" s="475"/>
      <c r="X100" s="475"/>
      <c r="Y100" s="475"/>
      <c r="Z100" s="475"/>
      <c r="AA100" s="475"/>
      <c r="AB100" s="475"/>
      <c r="AC100" s="475"/>
      <c r="AD100" s="475"/>
      <c r="AE100" s="475"/>
      <c r="AF100" s="475"/>
      <c r="AG100" s="475"/>
      <c r="AH100" s="475"/>
      <c r="AI100" s="475"/>
      <c r="AJ100" s="475"/>
      <c r="AK100" s="475"/>
      <c r="AL100" s="475"/>
      <c r="AM100" s="475"/>
      <c r="AN100" s="475"/>
      <c r="AO100" s="475"/>
      <c r="AP100" s="475"/>
      <c r="AQ100" s="475"/>
      <c r="AR100" s="475"/>
      <c r="AS100" s="475"/>
      <c r="AT100" s="475"/>
      <c r="AU100" s="475"/>
      <c r="AV100" s="475"/>
      <c r="AW100" s="475"/>
      <c r="AX100" s="475"/>
      <c r="AY100" s="475"/>
      <c r="AZ100" s="475"/>
      <c r="BA100" s="475"/>
    </row>
    <row r="101" spans="1:53" ht="14.25" customHeight="1" x14ac:dyDescent="0.25">
      <c r="A101" s="447" t="s">
        <v>432</v>
      </c>
      <c r="B101" s="447"/>
      <c r="C101" s="447"/>
      <c r="D101" s="447"/>
      <c r="E101" s="447"/>
      <c r="F101" s="447"/>
      <c r="G101" s="447"/>
      <c r="H101" s="447"/>
      <c r="I101" s="447"/>
      <c r="J101" s="447"/>
      <c r="K101" s="447"/>
      <c r="L101" s="447"/>
      <c r="M101" s="447"/>
      <c r="N101" s="447"/>
      <c r="O101" s="447"/>
      <c r="P101" s="447"/>
      <c r="Q101" s="447"/>
      <c r="R101" s="447"/>
      <c r="S101" s="447"/>
      <c r="T101" s="475"/>
      <c r="U101" s="475"/>
      <c r="V101" s="475"/>
      <c r="W101" s="475"/>
      <c r="X101" s="475"/>
      <c r="Y101" s="475"/>
      <c r="Z101" s="475"/>
      <c r="AA101" s="475"/>
      <c r="AB101" s="475"/>
      <c r="AC101" s="475"/>
      <c r="AD101" s="475"/>
      <c r="AE101" s="475"/>
      <c r="AF101" s="475"/>
      <c r="AG101" s="475"/>
      <c r="AH101" s="475"/>
      <c r="AI101" s="475"/>
      <c r="AJ101" s="475"/>
      <c r="AK101" s="475"/>
      <c r="AL101" s="475"/>
      <c r="AM101" s="475"/>
      <c r="AN101" s="475"/>
      <c r="AO101" s="475"/>
      <c r="AP101" s="475"/>
      <c r="AQ101" s="475"/>
      <c r="AR101" s="475"/>
      <c r="AS101" s="475"/>
      <c r="AT101" s="475"/>
      <c r="AU101" s="475"/>
      <c r="AV101" s="475"/>
      <c r="AW101" s="475"/>
      <c r="AX101" s="475"/>
      <c r="AY101" s="475"/>
      <c r="AZ101" s="475"/>
      <c r="BA101" s="475"/>
    </row>
    <row r="102" spans="1:53" ht="30" customHeight="1" x14ac:dyDescent="0.25">
      <c r="A102" s="1008" t="s">
        <v>1058</v>
      </c>
      <c r="B102" s="1008"/>
      <c r="C102" s="1008"/>
      <c r="D102" s="1008"/>
      <c r="E102" s="1008"/>
      <c r="F102" s="1008"/>
      <c r="G102" s="1008"/>
      <c r="H102" s="1008"/>
      <c r="I102" s="1008"/>
      <c r="J102" s="1008"/>
      <c r="K102" s="1008"/>
      <c r="L102" s="1008"/>
      <c r="M102" s="1008"/>
      <c r="N102" s="447"/>
      <c r="O102" s="447"/>
      <c r="P102" s="447"/>
      <c r="Q102" s="447"/>
      <c r="R102" s="447"/>
      <c r="S102" s="447"/>
      <c r="T102" s="475"/>
      <c r="U102" s="475"/>
      <c r="V102" s="475"/>
      <c r="W102" s="475"/>
      <c r="X102" s="475"/>
      <c r="Y102" s="475"/>
      <c r="Z102" s="475"/>
      <c r="AA102" s="475"/>
      <c r="AB102" s="475"/>
      <c r="AC102" s="475"/>
      <c r="AD102" s="475"/>
      <c r="AE102" s="475"/>
      <c r="AF102" s="475"/>
      <c r="AG102" s="475"/>
      <c r="AH102" s="475"/>
      <c r="AI102" s="475"/>
      <c r="AJ102" s="475"/>
      <c r="AK102" s="475"/>
      <c r="AL102" s="475"/>
      <c r="AM102" s="475"/>
      <c r="AN102" s="475"/>
      <c r="AO102" s="475"/>
      <c r="AP102" s="475"/>
      <c r="AQ102" s="475"/>
      <c r="AR102" s="475"/>
      <c r="AS102" s="475"/>
      <c r="AT102" s="475"/>
      <c r="AU102" s="475"/>
      <c r="AV102" s="475"/>
      <c r="AW102" s="475"/>
      <c r="AX102" s="475"/>
      <c r="AY102" s="475"/>
      <c r="AZ102" s="475"/>
      <c r="BA102" s="475"/>
    </row>
    <row r="103" spans="1:53" ht="14.25" customHeight="1" x14ac:dyDescent="0.25">
      <c r="A103" s="447" t="s">
        <v>1059</v>
      </c>
      <c r="B103" s="447"/>
      <c r="C103" s="447"/>
      <c r="D103" s="447"/>
      <c r="E103" s="447"/>
      <c r="F103" s="447"/>
      <c r="G103" s="447"/>
      <c r="H103" s="447"/>
      <c r="I103" s="447"/>
      <c r="J103" s="447"/>
      <c r="K103" s="447"/>
      <c r="L103" s="447"/>
      <c r="M103" s="447"/>
      <c r="N103" s="447"/>
      <c r="O103" s="447"/>
      <c r="P103" s="447"/>
      <c r="Q103" s="447"/>
      <c r="R103" s="447"/>
      <c r="S103" s="447"/>
      <c r="T103" s="475"/>
      <c r="U103" s="475"/>
      <c r="V103" s="475"/>
      <c r="W103" s="475"/>
      <c r="X103" s="475"/>
      <c r="Y103" s="475"/>
      <c r="Z103" s="475"/>
      <c r="AA103" s="475"/>
      <c r="AB103" s="475"/>
      <c r="AC103" s="475"/>
      <c r="AD103" s="475"/>
      <c r="AE103" s="475"/>
      <c r="AF103" s="475"/>
      <c r="AG103" s="475"/>
      <c r="AH103" s="475"/>
      <c r="AI103" s="475"/>
      <c r="AJ103" s="475"/>
      <c r="AK103" s="475"/>
      <c r="AL103" s="475"/>
      <c r="AM103" s="475"/>
      <c r="AN103" s="475"/>
      <c r="AO103" s="475"/>
      <c r="AP103" s="475"/>
      <c r="AQ103" s="475"/>
      <c r="AR103" s="475"/>
      <c r="AS103" s="475"/>
      <c r="AT103" s="475"/>
      <c r="AU103" s="475"/>
      <c r="AV103" s="475"/>
      <c r="AW103" s="475"/>
      <c r="AX103" s="475"/>
      <c r="AY103" s="475"/>
      <c r="AZ103" s="475"/>
      <c r="BA103" s="475"/>
    </row>
    <row r="104" spans="1:53" ht="14.25" customHeight="1" x14ac:dyDescent="0.25">
      <c r="A104" s="447" t="s">
        <v>1414</v>
      </c>
      <c r="B104" s="447"/>
      <c r="C104" s="447"/>
      <c r="D104" s="447"/>
      <c r="E104" s="447"/>
      <c r="F104" s="447"/>
      <c r="G104" s="447"/>
      <c r="H104" s="447"/>
      <c r="I104" s="447"/>
      <c r="J104" s="447"/>
      <c r="K104" s="447"/>
      <c r="L104" s="447"/>
      <c r="M104" s="447"/>
      <c r="N104" s="447"/>
      <c r="O104" s="447"/>
      <c r="P104" s="447"/>
      <c r="Q104" s="447"/>
      <c r="R104" s="453"/>
      <c r="S104" s="453"/>
      <c r="T104" s="475"/>
      <c r="U104" s="475"/>
      <c r="V104" s="475"/>
      <c r="W104" s="475"/>
      <c r="X104" s="475"/>
      <c r="Y104" s="475"/>
      <c r="Z104" s="475"/>
      <c r="AA104" s="475"/>
      <c r="AB104" s="475"/>
      <c r="AC104" s="475"/>
      <c r="AD104" s="475"/>
      <c r="AE104" s="475"/>
      <c r="AF104" s="475"/>
      <c r="AG104" s="475"/>
      <c r="AH104" s="475"/>
      <c r="AI104" s="475"/>
      <c r="AJ104" s="475"/>
      <c r="AK104" s="475"/>
      <c r="AL104" s="475"/>
      <c r="AM104" s="475"/>
      <c r="AN104" s="475"/>
      <c r="AO104" s="475"/>
      <c r="AP104" s="475"/>
      <c r="AQ104" s="475"/>
      <c r="AR104" s="475"/>
      <c r="AS104" s="475"/>
      <c r="AT104" s="475"/>
      <c r="AU104" s="475"/>
      <c r="AV104" s="475"/>
      <c r="AW104" s="475"/>
      <c r="AX104" s="475"/>
      <c r="AY104" s="475"/>
      <c r="AZ104" s="475"/>
      <c r="BA104" s="475"/>
    </row>
    <row r="105" spans="1:53" ht="14.25" customHeight="1" x14ac:dyDescent="0.25">
      <c r="A105" s="962" t="s">
        <v>754</v>
      </c>
      <c r="B105" s="962"/>
      <c r="C105" s="962"/>
      <c r="D105" s="962"/>
      <c r="E105" s="962"/>
      <c r="F105" s="962"/>
      <c r="G105" s="962"/>
      <c r="H105" s="962"/>
      <c r="I105" s="962"/>
      <c r="J105" s="962"/>
      <c r="K105" s="962"/>
      <c r="L105" s="962"/>
      <c r="M105" s="962"/>
      <c r="N105" s="962"/>
      <c r="O105" s="962"/>
      <c r="P105" s="962"/>
      <c r="Q105" s="962"/>
      <c r="R105" s="453"/>
      <c r="S105" s="453"/>
      <c r="T105" s="475"/>
      <c r="U105" s="475"/>
      <c r="V105" s="475"/>
      <c r="W105" s="475"/>
      <c r="X105" s="475"/>
      <c r="Y105" s="475"/>
      <c r="Z105" s="475"/>
      <c r="AA105" s="475"/>
      <c r="AB105" s="475"/>
      <c r="AC105" s="475"/>
      <c r="AD105" s="475"/>
      <c r="AE105" s="475"/>
      <c r="AF105" s="475"/>
      <c r="AG105" s="475"/>
      <c r="AH105" s="475"/>
      <c r="AI105" s="475"/>
      <c r="AJ105" s="475"/>
      <c r="AK105" s="475"/>
      <c r="AL105" s="475"/>
      <c r="AM105" s="475"/>
      <c r="AN105" s="475"/>
      <c r="AO105" s="475"/>
      <c r="AP105" s="475"/>
      <c r="AQ105" s="475"/>
      <c r="AR105" s="475"/>
      <c r="AS105" s="475"/>
      <c r="AT105" s="475"/>
      <c r="AU105" s="475"/>
      <c r="AV105" s="475"/>
      <c r="AW105" s="475"/>
      <c r="AX105" s="475"/>
      <c r="AY105" s="475"/>
      <c r="AZ105" s="475"/>
      <c r="BA105" s="475"/>
    </row>
    <row r="106" spans="1:53" ht="14.25" customHeight="1" x14ac:dyDescent="0.25">
      <c r="A106" s="447" t="s">
        <v>1061</v>
      </c>
      <c r="B106" s="447"/>
      <c r="C106" s="447"/>
      <c r="D106" s="447"/>
      <c r="E106" s="447"/>
      <c r="F106" s="447"/>
      <c r="G106" s="447"/>
      <c r="H106" s="447"/>
      <c r="I106" s="447"/>
      <c r="J106" s="447"/>
      <c r="K106" s="447"/>
      <c r="L106" s="447"/>
      <c r="M106" s="447"/>
      <c r="N106" s="447"/>
      <c r="O106" s="447"/>
      <c r="P106" s="447"/>
      <c r="Q106" s="447"/>
      <c r="R106" s="447"/>
      <c r="S106" s="447"/>
      <c r="T106" s="475"/>
      <c r="U106" s="475"/>
      <c r="V106" s="475"/>
      <c r="W106" s="475"/>
      <c r="X106" s="475"/>
      <c r="Y106" s="475"/>
      <c r="Z106" s="475"/>
      <c r="AA106" s="475"/>
      <c r="AB106" s="475"/>
      <c r="AC106" s="475"/>
      <c r="AD106" s="475"/>
      <c r="AE106" s="475"/>
      <c r="AF106" s="475"/>
      <c r="AG106" s="475"/>
      <c r="AH106" s="475"/>
      <c r="AI106" s="475"/>
      <c r="AJ106" s="475"/>
      <c r="AK106" s="475"/>
      <c r="AL106" s="475"/>
      <c r="AM106" s="475"/>
      <c r="AN106" s="475"/>
      <c r="AO106" s="475"/>
      <c r="AP106" s="475"/>
      <c r="AQ106" s="475"/>
      <c r="AR106" s="475"/>
      <c r="AS106" s="475"/>
      <c r="AT106" s="475"/>
      <c r="AU106" s="475"/>
      <c r="AV106" s="475"/>
      <c r="AW106" s="475"/>
      <c r="AX106" s="475"/>
      <c r="AY106" s="475"/>
      <c r="AZ106" s="475"/>
      <c r="BA106" s="475"/>
    </row>
    <row r="107" spans="1:53" x14ac:dyDescent="0.25">
      <c r="A107" s="451" t="s">
        <v>755</v>
      </c>
      <c r="B107" s="445"/>
      <c r="C107" s="445"/>
      <c r="D107" s="446"/>
      <c r="E107" s="447"/>
      <c r="F107" s="445"/>
      <c r="G107" s="445"/>
      <c r="H107" s="445"/>
      <c r="I107" s="446"/>
      <c r="J107" s="446"/>
      <c r="K107" s="445"/>
      <c r="L107" s="446"/>
      <c r="M107" s="448"/>
      <c r="N107" s="448"/>
      <c r="O107" s="448"/>
      <c r="P107" s="448"/>
      <c r="Q107" s="448"/>
      <c r="R107" s="448"/>
      <c r="S107" s="475"/>
      <c r="T107" s="475"/>
      <c r="U107" s="475"/>
      <c r="V107" s="475"/>
      <c r="W107" s="475"/>
      <c r="X107" s="475"/>
      <c r="Y107" s="475"/>
      <c r="Z107" s="475"/>
      <c r="AA107" s="475"/>
      <c r="AB107" s="475"/>
      <c r="AC107" s="475"/>
      <c r="AD107" s="475"/>
      <c r="AE107" s="475"/>
      <c r="AF107" s="475"/>
      <c r="AG107" s="475"/>
      <c r="AH107" s="475"/>
      <c r="AI107" s="475"/>
      <c r="AJ107" s="475"/>
      <c r="AK107" s="475"/>
      <c r="AL107" s="475"/>
      <c r="AM107" s="475"/>
      <c r="AN107" s="475"/>
      <c r="AO107" s="475"/>
      <c r="AP107" s="475"/>
      <c r="AQ107" s="475"/>
      <c r="AR107" s="475"/>
      <c r="AS107" s="475"/>
      <c r="AT107" s="475"/>
      <c r="AU107" s="475"/>
      <c r="AV107" s="475"/>
      <c r="AW107" s="475"/>
      <c r="AX107" s="475"/>
      <c r="AY107" s="475"/>
      <c r="AZ107" s="475"/>
      <c r="BA107" s="475"/>
    </row>
    <row r="108" spans="1:53" x14ac:dyDescent="0.25">
      <c r="A108" s="447" t="s">
        <v>1248</v>
      </c>
      <c r="B108" s="445"/>
      <c r="C108" s="445"/>
      <c r="D108" s="446"/>
      <c r="E108" s="447"/>
      <c r="F108" s="445"/>
      <c r="G108" s="445"/>
      <c r="H108" s="445"/>
      <c r="I108" s="446"/>
      <c r="J108" s="446"/>
      <c r="K108" s="445"/>
      <c r="L108" s="446"/>
      <c r="M108" s="448"/>
      <c r="N108" s="448"/>
      <c r="O108" s="448"/>
      <c r="P108" s="448"/>
      <c r="Q108" s="448"/>
      <c r="R108" s="448"/>
      <c r="S108" s="475"/>
      <c r="T108" s="475"/>
      <c r="U108" s="475"/>
      <c r="V108" s="475"/>
      <c r="W108" s="475"/>
      <c r="X108" s="475"/>
      <c r="Y108" s="475"/>
      <c r="Z108" s="475"/>
      <c r="AA108" s="475"/>
      <c r="AB108" s="475"/>
      <c r="AC108" s="475"/>
      <c r="AD108" s="475"/>
      <c r="AE108" s="475"/>
      <c r="AF108" s="475"/>
      <c r="AG108" s="475"/>
      <c r="AH108" s="475"/>
      <c r="AI108" s="475"/>
      <c r="AJ108" s="475"/>
      <c r="AK108" s="475"/>
      <c r="AL108" s="475"/>
      <c r="AM108" s="475"/>
      <c r="AN108" s="475"/>
      <c r="AO108" s="475"/>
      <c r="AP108" s="475"/>
      <c r="AQ108" s="475"/>
      <c r="AR108" s="475"/>
      <c r="AS108" s="475"/>
      <c r="AT108" s="475"/>
      <c r="AU108" s="475"/>
      <c r="AV108" s="475"/>
      <c r="AW108" s="475"/>
      <c r="AX108" s="475"/>
      <c r="AY108" s="475"/>
      <c r="AZ108" s="475"/>
      <c r="BA108" s="475"/>
    </row>
    <row r="109" spans="1:53" ht="14.25" customHeight="1" x14ac:dyDescent="0.25">
      <c r="A109" s="447" t="s">
        <v>1677</v>
      </c>
      <c r="B109" s="445"/>
      <c r="C109" s="445"/>
      <c r="D109" s="446"/>
      <c r="E109" s="447"/>
      <c r="F109" s="445"/>
      <c r="G109" s="445"/>
      <c r="H109" s="445"/>
      <c r="I109" s="446"/>
      <c r="J109" s="446"/>
      <c r="K109" s="445"/>
      <c r="L109" s="446"/>
      <c r="M109" s="448"/>
      <c r="N109" s="448"/>
      <c r="O109" s="448"/>
      <c r="P109" s="448"/>
      <c r="Q109" s="448"/>
      <c r="R109" s="448"/>
      <c r="S109" s="475"/>
      <c r="T109" s="475"/>
      <c r="U109" s="475"/>
      <c r="V109" s="475"/>
      <c r="W109" s="475"/>
      <c r="X109" s="475"/>
      <c r="Y109" s="475"/>
      <c r="Z109" s="475"/>
      <c r="AA109" s="475"/>
      <c r="AB109" s="475"/>
      <c r="AC109" s="475"/>
      <c r="AD109" s="475"/>
      <c r="AE109" s="475"/>
      <c r="AF109" s="475"/>
      <c r="AG109" s="475"/>
      <c r="AH109" s="475"/>
      <c r="AI109" s="475"/>
      <c r="AJ109" s="475"/>
      <c r="AK109" s="475"/>
      <c r="AL109" s="475"/>
      <c r="AM109" s="475"/>
      <c r="AN109" s="475"/>
      <c r="AO109" s="475"/>
      <c r="AP109" s="475"/>
      <c r="AQ109" s="475"/>
      <c r="AR109" s="475"/>
      <c r="AS109" s="475"/>
      <c r="AT109" s="475"/>
      <c r="AU109" s="475"/>
      <c r="AV109" s="475"/>
      <c r="AW109" s="475"/>
      <c r="AX109" s="475"/>
      <c r="AY109" s="475"/>
      <c r="AZ109" s="475"/>
      <c r="BA109" s="475"/>
    </row>
    <row r="110" spans="1:53" ht="14.25" customHeight="1" x14ac:dyDescent="0.25">
      <c r="A110" s="447" t="s">
        <v>1416</v>
      </c>
      <c r="B110" s="445"/>
      <c r="C110" s="445"/>
      <c r="D110" s="446"/>
      <c r="E110" s="447"/>
      <c r="F110" s="445"/>
      <c r="G110" s="445"/>
      <c r="H110" s="445"/>
      <c r="I110" s="446"/>
      <c r="J110" s="446"/>
      <c r="K110" s="445"/>
      <c r="L110" s="446"/>
      <c r="M110" s="448"/>
      <c r="N110" s="448"/>
      <c r="O110" s="448"/>
      <c r="P110" s="448"/>
      <c r="Q110" s="448"/>
      <c r="R110" s="448"/>
      <c r="S110" s="475"/>
      <c r="T110" s="475"/>
      <c r="U110" s="475"/>
      <c r="V110" s="475"/>
      <c r="W110" s="475"/>
      <c r="X110" s="475"/>
      <c r="Y110" s="475"/>
      <c r="Z110" s="475"/>
      <c r="AA110" s="475"/>
      <c r="AB110" s="475"/>
      <c r="AC110" s="475"/>
      <c r="AD110" s="475"/>
      <c r="AE110" s="475"/>
      <c r="AF110" s="475"/>
      <c r="AG110" s="475"/>
      <c r="AH110" s="475"/>
      <c r="AI110" s="475"/>
      <c r="AJ110" s="475"/>
      <c r="AK110" s="475"/>
      <c r="AL110" s="475"/>
      <c r="AM110" s="475"/>
      <c r="AN110" s="475"/>
      <c r="AO110" s="475"/>
      <c r="AP110" s="475"/>
      <c r="AQ110" s="475"/>
      <c r="AR110" s="475"/>
      <c r="AS110" s="475"/>
      <c r="AT110" s="475"/>
      <c r="AU110" s="475"/>
      <c r="AV110" s="475"/>
      <c r="AW110" s="475"/>
      <c r="AX110" s="475"/>
      <c r="AY110" s="475"/>
      <c r="AZ110" s="475"/>
      <c r="BA110" s="475"/>
    </row>
    <row r="111" spans="1:53" ht="14.25" customHeight="1" x14ac:dyDescent="0.25">
      <c r="A111" s="447" t="s">
        <v>445</v>
      </c>
      <c r="B111" s="447"/>
      <c r="C111" s="447"/>
      <c r="D111" s="447"/>
      <c r="E111" s="447"/>
      <c r="F111" s="447"/>
      <c r="G111" s="447"/>
      <c r="H111" s="447"/>
      <c r="I111" s="447"/>
      <c r="J111" s="447"/>
      <c r="K111" s="447"/>
      <c r="L111" s="447"/>
      <c r="M111" s="448"/>
      <c r="N111" s="448"/>
      <c r="O111" s="448"/>
      <c r="P111" s="448"/>
      <c r="Q111" s="448"/>
      <c r="R111" s="448"/>
      <c r="S111" s="475"/>
      <c r="T111" s="475"/>
      <c r="U111" s="475"/>
      <c r="V111" s="475"/>
      <c r="W111" s="475"/>
      <c r="X111" s="475"/>
      <c r="Y111" s="475"/>
      <c r="Z111" s="475"/>
      <c r="AA111" s="475"/>
      <c r="AB111" s="475"/>
      <c r="AC111" s="475"/>
      <c r="AD111" s="475"/>
      <c r="AE111" s="475"/>
      <c r="AF111" s="475"/>
      <c r="AG111" s="475"/>
      <c r="AH111" s="475"/>
      <c r="AI111" s="475"/>
      <c r="AJ111" s="475"/>
      <c r="AK111" s="475"/>
      <c r="AL111" s="475"/>
      <c r="AM111" s="475"/>
      <c r="AN111" s="475"/>
      <c r="AO111" s="475"/>
      <c r="AP111" s="475"/>
      <c r="AQ111" s="475"/>
      <c r="AR111" s="475"/>
      <c r="AS111" s="475"/>
      <c r="AT111" s="475"/>
      <c r="AU111" s="475"/>
      <c r="AV111" s="475"/>
      <c r="AW111" s="475"/>
      <c r="AX111" s="475"/>
      <c r="AY111" s="475"/>
      <c r="AZ111" s="475"/>
      <c r="BA111" s="475"/>
    </row>
    <row r="112" spans="1:53" ht="14.25" customHeight="1" x14ac:dyDescent="0.25">
      <c r="A112" s="447" t="s">
        <v>446</v>
      </c>
      <c r="B112" s="447"/>
      <c r="C112" s="447"/>
      <c r="D112" s="447"/>
      <c r="E112" s="447"/>
      <c r="F112" s="447"/>
      <c r="G112" s="447"/>
      <c r="H112" s="447"/>
      <c r="I112" s="447"/>
      <c r="J112" s="447"/>
      <c r="K112" s="447"/>
      <c r="L112" s="447"/>
      <c r="M112" s="448"/>
      <c r="N112" s="448"/>
      <c r="O112" s="448"/>
      <c r="P112" s="448"/>
      <c r="Q112" s="448"/>
      <c r="R112" s="448"/>
      <c r="S112" s="475"/>
      <c r="T112" s="475"/>
      <c r="U112" s="475"/>
      <c r="V112" s="475"/>
      <c r="W112" s="475"/>
      <c r="X112" s="475"/>
      <c r="Y112" s="475"/>
      <c r="Z112" s="475"/>
      <c r="AA112" s="475"/>
      <c r="AB112" s="475"/>
      <c r="AC112" s="475"/>
      <c r="AD112" s="475"/>
      <c r="AE112" s="475"/>
      <c r="AF112" s="475"/>
      <c r="AG112" s="475"/>
      <c r="AH112" s="475"/>
      <c r="AI112" s="475"/>
      <c r="AJ112" s="475"/>
      <c r="AK112" s="475"/>
      <c r="AL112" s="475"/>
      <c r="AM112" s="475"/>
      <c r="AN112" s="475"/>
      <c r="AO112" s="475"/>
      <c r="AP112" s="475"/>
      <c r="AQ112" s="475"/>
      <c r="AR112" s="475"/>
      <c r="AS112" s="475"/>
      <c r="AT112" s="475"/>
      <c r="AU112" s="475"/>
      <c r="AV112" s="475"/>
      <c r="AW112" s="475"/>
      <c r="AX112" s="475"/>
      <c r="AY112" s="475"/>
      <c r="AZ112" s="475"/>
      <c r="BA112" s="475"/>
    </row>
    <row r="113" spans="1:53" x14ac:dyDescent="0.25">
      <c r="A113" s="587" t="s">
        <v>760</v>
      </c>
      <c r="B113" s="475"/>
      <c r="C113" s="475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  <c r="X113" s="475"/>
      <c r="Y113" s="475"/>
      <c r="Z113" s="475"/>
      <c r="AA113" s="475"/>
      <c r="AB113" s="475"/>
      <c r="AC113" s="475"/>
      <c r="AD113" s="475"/>
      <c r="AE113" s="475"/>
      <c r="AF113" s="475"/>
      <c r="AG113" s="475"/>
      <c r="AH113" s="475"/>
      <c r="AI113" s="475"/>
      <c r="AJ113" s="475"/>
      <c r="AK113" s="475"/>
      <c r="AL113" s="475"/>
      <c r="AM113" s="475"/>
      <c r="AN113" s="475"/>
      <c r="AO113" s="475"/>
      <c r="AP113" s="475"/>
      <c r="AQ113" s="475"/>
      <c r="AR113" s="475"/>
      <c r="AS113" s="475"/>
      <c r="AT113" s="475"/>
      <c r="AU113" s="475"/>
      <c r="AV113" s="475"/>
      <c r="AW113" s="475"/>
      <c r="AX113" s="475"/>
      <c r="AY113" s="475"/>
      <c r="AZ113" s="475"/>
      <c r="BA113" s="475"/>
    </row>
    <row r="114" spans="1:53" x14ac:dyDescent="0.25">
      <c r="A114" s="453" t="s">
        <v>2090</v>
      </c>
      <c r="B114" s="475"/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  <c r="V114" s="475"/>
      <c r="W114" s="475"/>
      <c r="X114" s="475"/>
      <c r="Y114" s="475"/>
      <c r="Z114" s="475"/>
      <c r="AA114" s="475"/>
      <c r="AB114" s="475"/>
      <c r="AC114" s="475"/>
      <c r="AD114" s="475"/>
      <c r="AE114" s="475"/>
      <c r="AF114" s="475"/>
      <c r="AG114" s="475"/>
      <c r="AH114" s="475"/>
      <c r="AI114" s="475"/>
      <c r="AJ114" s="475"/>
      <c r="AK114" s="475"/>
      <c r="AL114" s="475"/>
      <c r="AM114" s="475"/>
      <c r="AN114" s="475"/>
      <c r="AO114" s="475"/>
      <c r="AP114" s="475"/>
      <c r="AQ114" s="475"/>
      <c r="AR114" s="475"/>
      <c r="AS114" s="475"/>
      <c r="AT114" s="475"/>
      <c r="AU114" s="475"/>
      <c r="AV114" s="475"/>
      <c r="AW114" s="475"/>
      <c r="AX114" s="475"/>
      <c r="AY114" s="475"/>
      <c r="AZ114" s="475"/>
      <c r="BA114" s="475"/>
    </row>
    <row r="115" spans="1:53" x14ac:dyDescent="0.25">
      <c r="A115" s="188" t="s">
        <v>1419</v>
      </c>
      <c r="B115" s="475"/>
      <c r="C115" s="475"/>
      <c r="D115" s="475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5"/>
      <c r="Y115" s="475"/>
      <c r="Z115" s="475"/>
      <c r="AA115" s="475"/>
      <c r="AB115" s="475"/>
      <c r="AC115" s="475"/>
      <c r="AD115" s="475"/>
      <c r="AE115" s="475"/>
      <c r="AF115" s="475"/>
      <c r="AG115" s="475"/>
      <c r="AH115" s="475"/>
      <c r="AI115" s="475"/>
      <c r="AJ115" s="475"/>
      <c r="AK115" s="475"/>
      <c r="AL115" s="475"/>
      <c r="AM115" s="475"/>
      <c r="AN115" s="475"/>
      <c r="AO115" s="475"/>
      <c r="AP115" s="475"/>
      <c r="AQ115" s="475"/>
      <c r="AR115" s="475"/>
      <c r="AS115" s="475"/>
      <c r="AT115" s="475"/>
      <c r="AU115" s="475"/>
      <c r="AV115" s="475"/>
      <c r="AW115" s="475"/>
      <c r="AX115" s="475"/>
      <c r="AY115" s="475"/>
      <c r="AZ115" s="475"/>
      <c r="BA115" s="475"/>
    </row>
    <row r="116" spans="1:53" x14ac:dyDescent="0.25">
      <c r="A116" s="188" t="s">
        <v>762</v>
      </c>
      <c r="B116" s="475"/>
      <c r="C116" s="475"/>
      <c r="D116" s="475"/>
      <c r="E116" s="475"/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75"/>
      <c r="W116" s="475"/>
      <c r="X116" s="475"/>
      <c r="Y116" s="475"/>
      <c r="Z116" s="475"/>
      <c r="AA116" s="475"/>
      <c r="AB116" s="475"/>
      <c r="AC116" s="475"/>
      <c r="AD116" s="475"/>
      <c r="AE116" s="475"/>
      <c r="AF116" s="475"/>
      <c r="AG116" s="475"/>
      <c r="AH116" s="475"/>
      <c r="AI116" s="475"/>
      <c r="AJ116" s="475"/>
      <c r="AK116" s="475"/>
      <c r="AL116" s="475"/>
      <c r="AM116" s="475"/>
      <c r="AN116" s="475"/>
      <c r="AO116" s="475"/>
      <c r="AP116" s="475"/>
      <c r="AQ116" s="475"/>
      <c r="AR116" s="475"/>
      <c r="AS116" s="475"/>
      <c r="AT116" s="475"/>
      <c r="AU116" s="475"/>
      <c r="AV116" s="475"/>
      <c r="AW116" s="475"/>
      <c r="AX116" s="475"/>
      <c r="AY116" s="475"/>
      <c r="AZ116" s="475"/>
      <c r="BA116" s="475"/>
    </row>
    <row r="117" spans="1:53" x14ac:dyDescent="0.25">
      <c r="A117" s="188" t="s">
        <v>968</v>
      </c>
      <c r="B117" s="475"/>
      <c r="C117" s="475"/>
      <c r="D117" s="475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5"/>
      <c r="Y117" s="475"/>
      <c r="Z117" s="475"/>
      <c r="AA117" s="475"/>
      <c r="AB117" s="475"/>
      <c r="AC117" s="475"/>
      <c r="AD117" s="475"/>
      <c r="AE117" s="475"/>
      <c r="AF117" s="475"/>
      <c r="AG117" s="475"/>
      <c r="AH117" s="475"/>
      <c r="AI117" s="475"/>
      <c r="AJ117" s="475"/>
      <c r="AK117" s="475"/>
      <c r="AL117" s="475"/>
      <c r="AM117" s="475"/>
      <c r="AN117" s="475"/>
      <c r="AO117" s="475"/>
      <c r="AP117" s="475"/>
      <c r="AQ117" s="475"/>
      <c r="AR117" s="475"/>
      <c r="AS117" s="475"/>
      <c r="AT117" s="475"/>
      <c r="AU117" s="475"/>
      <c r="AV117" s="475"/>
      <c r="AW117" s="475"/>
      <c r="AX117" s="475"/>
      <c r="AY117" s="475"/>
      <c r="AZ117" s="475"/>
      <c r="BA117" s="475"/>
    </row>
    <row r="118" spans="1:53" x14ac:dyDescent="0.25">
      <c r="A118" s="188" t="s">
        <v>765</v>
      </c>
      <c r="B118" s="475"/>
      <c r="C118" s="475"/>
      <c r="D118" s="475"/>
      <c r="E118" s="475"/>
      <c r="F118" s="475"/>
      <c r="G118" s="475"/>
      <c r="H118" s="475"/>
      <c r="I118" s="475"/>
      <c r="J118" s="475"/>
      <c r="K118" s="475"/>
      <c r="L118" s="475"/>
      <c r="M118" s="475"/>
      <c r="N118" s="475"/>
      <c r="O118" s="475"/>
      <c r="P118" s="475"/>
      <c r="Q118" s="475"/>
      <c r="R118" s="475"/>
      <c r="S118" s="475"/>
      <c r="T118" s="475"/>
      <c r="U118" s="475"/>
      <c r="V118" s="475"/>
      <c r="W118" s="475"/>
      <c r="X118" s="475"/>
      <c r="Y118" s="475"/>
      <c r="Z118" s="475"/>
      <c r="AA118" s="475"/>
      <c r="AB118" s="475"/>
      <c r="AC118" s="475"/>
      <c r="AD118" s="475"/>
      <c r="AE118" s="475"/>
      <c r="AF118" s="475"/>
      <c r="AG118" s="475"/>
      <c r="AH118" s="475"/>
      <c r="AI118" s="475"/>
      <c r="AJ118" s="475"/>
      <c r="AK118" s="475"/>
      <c r="AL118" s="475"/>
      <c r="AM118" s="475"/>
      <c r="AN118" s="475"/>
      <c r="AO118" s="475"/>
      <c r="AP118" s="475"/>
      <c r="AQ118" s="475"/>
      <c r="AR118" s="475"/>
      <c r="AS118" s="475"/>
      <c r="AT118" s="475"/>
      <c r="AU118" s="475"/>
      <c r="AV118" s="475"/>
      <c r="AW118" s="475"/>
      <c r="AX118" s="475"/>
      <c r="AY118" s="475"/>
      <c r="AZ118" s="475"/>
      <c r="BA118" s="475"/>
    </row>
    <row r="119" spans="1:53" x14ac:dyDescent="0.25">
      <c r="A119" s="188" t="s">
        <v>766</v>
      </c>
      <c r="B119" s="475"/>
      <c r="C119" s="475"/>
      <c r="D119" s="475"/>
      <c r="E119" s="475"/>
      <c r="F119" s="475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  <c r="X119" s="475"/>
      <c r="Y119" s="475"/>
      <c r="Z119" s="475"/>
      <c r="AA119" s="475"/>
      <c r="AB119" s="475"/>
      <c r="AC119" s="475"/>
      <c r="AD119" s="475"/>
      <c r="AE119" s="475"/>
      <c r="AF119" s="475"/>
      <c r="AG119" s="475"/>
      <c r="AH119" s="475"/>
      <c r="AI119" s="475"/>
      <c r="AJ119" s="475"/>
      <c r="AK119" s="475"/>
      <c r="AL119" s="475"/>
      <c r="AM119" s="475"/>
      <c r="AN119" s="475"/>
      <c r="AO119" s="475"/>
      <c r="AP119" s="475"/>
      <c r="AQ119" s="475"/>
      <c r="AR119" s="475"/>
      <c r="AS119" s="475"/>
      <c r="AT119" s="475"/>
      <c r="AU119" s="475"/>
      <c r="AV119" s="475"/>
      <c r="AW119" s="475"/>
      <c r="AX119" s="475"/>
      <c r="AY119" s="475"/>
      <c r="AZ119" s="475"/>
      <c r="BA119" s="475"/>
    </row>
    <row r="120" spans="1:53" x14ac:dyDescent="0.25">
      <c r="A120" s="453" t="s">
        <v>969</v>
      </c>
      <c r="B120" s="475"/>
      <c r="C120" s="475"/>
      <c r="D120" s="475"/>
      <c r="E120" s="475"/>
      <c r="F120" s="475"/>
      <c r="G120" s="475"/>
      <c r="H120" s="475"/>
      <c r="I120" s="475"/>
      <c r="J120" s="475"/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  <c r="V120" s="475"/>
      <c r="W120" s="475"/>
      <c r="X120" s="475"/>
      <c r="Y120" s="475"/>
      <c r="Z120" s="475"/>
      <c r="AA120" s="475"/>
      <c r="AB120" s="475"/>
      <c r="AC120" s="475"/>
      <c r="AD120" s="475"/>
      <c r="AE120" s="475"/>
      <c r="AF120" s="475"/>
      <c r="AG120" s="475"/>
      <c r="AH120" s="475"/>
      <c r="AI120" s="475"/>
      <c r="AJ120" s="475"/>
      <c r="AK120" s="475"/>
      <c r="AL120" s="475"/>
      <c r="AM120" s="475"/>
      <c r="AN120" s="475"/>
      <c r="AO120" s="475"/>
      <c r="AP120" s="475"/>
      <c r="AQ120" s="475"/>
      <c r="AR120" s="475"/>
      <c r="AS120" s="475"/>
      <c r="AT120" s="475"/>
      <c r="AU120" s="475"/>
      <c r="AV120" s="475"/>
      <c r="AW120" s="475"/>
      <c r="AX120" s="475"/>
      <c r="AY120" s="475"/>
      <c r="AZ120" s="475"/>
      <c r="BA120" s="475"/>
    </row>
  </sheetData>
  <mergeCells count="29">
    <mergeCell ref="A1:I1"/>
    <mergeCell ref="A96:S96"/>
    <mergeCell ref="A102:M102"/>
    <mergeCell ref="A105:Q105"/>
    <mergeCell ref="A3:I3"/>
    <mergeCell ref="A2:I2"/>
    <mergeCell ref="A52:M52"/>
    <mergeCell ref="A65:M65"/>
    <mergeCell ref="A66:M66"/>
    <mergeCell ref="A80:M80"/>
    <mergeCell ref="A95:BA95"/>
    <mergeCell ref="A9:M9"/>
    <mergeCell ref="A10:M10"/>
    <mergeCell ref="A24:M24"/>
    <mergeCell ref="A37:M37"/>
    <mergeCell ref="A38:M38"/>
    <mergeCell ref="A4:B4"/>
    <mergeCell ref="D4:E4"/>
    <mergeCell ref="G4:H4"/>
    <mergeCell ref="A6:M6"/>
    <mergeCell ref="A7:A8"/>
    <mergeCell ref="B7:B8"/>
    <mergeCell ref="C7:C8"/>
    <mergeCell ref="D7:D8"/>
    <mergeCell ref="E7:E8"/>
    <mergeCell ref="F7:F8"/>
    <mergeCell ref="G7:M7"/>
    <mergeCell ref="G8:H8"/>
    <mergeCell ref="I8:J8"/>
  </mergeCells>
  <hyperlinks>
    <hyperlink ref="G4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orientation="landscape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275"/>
  <sheetViews>
    <sheetView zoomScale="90" zoomScaleNormal="90" workbookViewId="0">
      <selection activeCell="B2" sqref="B2:K2"/>
    </sheetView>
  </sheetViews>
  <sheetFormatPr defaultColWidth="9.140625" defaultRowHeight="15.75" x14ac:dyDescent="0.25"/>
  <cols>
    <col min="1" max="1" width="7.140625" style="657" customWidth="1"/>
    <col min="2" max="2" width="28.42578125" style="658" customWidth="1"/>
    <col min="3" max="13" width="15.7109375" style="658" customWidth="1"/>
    <col min="14" max="14" width="13.85546875" style="658" customWidth="1"/>
    <col min="15" max="15" width="13.28515625" style="658" customWidth="1"/>
    <col min="16" max="16" width="12.5703125" style="658" customWidth="1"/>
    <col min="17" max="17" width="13.5703125" style="658" customWidth="1"/>
    <col min="18" max="18" width="9.42578125" style="657" customWidth="1"/>
    <col min="19" max="32" width="9.140625" style="657"/>
    <col min="33" max="34" width="10.28515625" style="657" customWidth="1"/>
    <col min="35" max="1024" width="9.140625" style="657"/>
  </cols>
  <sheetData>
    <row r="1" spans="2:17" ht="23.25" customHeight="1" x14ac:dyDescent="0.25">
      <c r="B1" s="1127" t="s">
        <v>2921</v>
      </c>
      <c r="C1" s="1127"/>
      <c r="D1" s="1127"/>
      <c r="E1" s="1127"/>
      <c r="F1" s="1127"/>
      <c r="G1" s="1127"/>
      <c r="H1" s="1127"/>
      <c r="I1" s="1127"/>
      <c r="J1" s="1127"/>
      <c r="K1" s="1127"/>
    </row>
    <row r="2" spans="2:17" ht="185.25" customHeight="1" x14ac:dyDescent="0.25">
      <c r="B2" s="1115"/>
      <c r="C2" s="1115"/>
      <c r="D2" s="1115"/>
      <c r="E2" s="1115"/>
      <c r="F2" s="1115"/>
      <c r="G2" s="1115"/>
      <c r="H2" s="1115"/>
      <c r="I2" s="1115"/>
      <c r="J2" s="1115"/>
      <c r="K2" s="1115"/>
    </row>
    <row r="3" spans="2:17" x14ac:dyDescent="0.25">
      <c r="B3" s="1127" t="s">
        <v>2922</v>
      </c>
      <c r="C3" s="1127"/>
      <c r="D3" s="1127"/>
      <c r="E3" s="1127"/>
      <c r="F3" s="1127"/>
      <c r="G3" s="1127"/>
      <c r="H3" s="1127"/>
      <c r="I3" s="1127"/>
      <c r="J3" s="1127"/>
      <c r="K3" s="1127"/>
    </row>
    <row r="4" spans="2:17" x14ac:dyDescent="0.25">
      <c r="L4" s="6" t="s">
        <v>42</v>
      </c>
      <c r="M4" s="6"/>
    </row>
    <row r="5" spans="2:17" s="659" customFormat="1" x14ac:dyDescent="0.25">
      <c r="B5" s="1039" t="s">
        <v>2198</v>
      </c>
      <c r="C5" s="1039"/>
      <c r="D5" s="1039"/>
      <c r="E5" s="1039"/>
      <c r="F5" s="1039"/>
      <c r="G5" s="1039"/>
      <c r="H5" s="1039"/>
      <c r="I5" s="1039"/>
      <c r="J5" s="1039"/>
      <c r="K5" s="661"/>
      <c r="L5" s="661"/>
      <c r="M5" s="661"/>
      <c r="N5" s="661"/>
      <c r="O5" s="661"/>
      <c r="P5" s="661"/>
      <c r="Q5" s="661"/>
    </row>
    <row r="6" spans="2:17" s="203" customFormat="1" ht="30" x14ac:dyDescent="0.25">
      <c r="B6" s="662" t="s">
        <v>2199</v>
      </c>
      <c r="C6" s="663">
        <v>4</v>
      </c>
      <c r="D6" s="663">
        <v>4</v>
      </c>
      <c r="E6" s="663">
        <v>4</v>
      </c>
      <c r="F6" s="663">
        <v>4</v>
      </c>
      <c r="G6" s="663">
        <v>4</v>
      </c>
      <c r="H6" s="663">
        <v>4</v>
      </c>
      <c r="I6" s="663">
        <v>4</v>
      </c>
      <c r="J6" s="663">
        <v>4</v>
      </c>
      <c r="K6" s="664"/>
      <c r="L6" s="664"/>
      <c r="M6" s="664"/>
      <c r="N6" s="664"/>
      <c r="O6" s="664"/>
      <c r="P6" s="664"/>
      <c r="Q6" s="664"/>
    </row>
    <row r="7" spans="2:17" s="203" customFormat="1" ht="15" x14ac:dyDescent="0.25">
      <c r="B7" s="180" t="s">
        <v>2200</v>
      </c>
      <c r="C7" s="180" t="s">
        <v>2201</v>
      </c>
      <c r="D7" s="180" t="s">
        <v>2202</v>
      </c>
      <c r="E7" s="180" t="s">
        <v>2203</v>
      </c>
      <c r="F7" s="180" t="s">
        <v>2204</v>
      </c>
      <c r="G7" s="180" t="s">
        <v>2205</v>
      </c>
      <c r="H7" s="180" t="s">
        <v>2206</v>
      </c>
      <c r="I7" s="180" t="s">
        <v>2207</v>
      </c>
      <c r="J7" s="180" t="s">
        <v>2208</v>
      </c>
      <c r="K7" s="664"/>
      <c r="L7" s="664"/>
      <c r="M7" s="664"/>
      <c r="N7" s="664"/>
      <c r="O7" s="664"/>
      <c r="P7" s="664"/>
      <c r="Q7" s="664"/>
    </row>
    <row r="8" spans="2:17" s="203" customFormat="1" ht="15" x14ac:dyDescent="0.25">
      <c r="B8" s="180" t="s">
        <v>2209</v>
      </c>
      <c r="C8" s="665">
        <v>12</v>
      </c>
      <c r="D8" s="665">
        <v>7.4</v>
      </c>
      <c r="E8" s="666">
        <v>10.199999999999999</v>
      </c>
      <c r="F8" s="665">
        <v>12</v>
      </c>
      <c r="G8" s="665">
        <v>16.7</v>
      </c>
      <c r="H8" s="665">
        <v>9.5</v>
      </c>
      <c r="I8" s="665">
        <v>13.2</v>
      </c>
      <c r="J8" s="665">
        <v>16</v>
      </c>
      <c r="K8" s="664"/>
      <c r="L8" s="664"/>
      <c r="M8" s="664"/>
      <c r="N8" s="664"/>
      <c r="O8" s="664"/>
      <c r="P8" s="664"/>
      <c r="Q8" s="664"/>
    </row>
    <row r="9" spans="2:17" s="203" customFormat="1" ht="15" x14ac:dyDescent="0.25">
      <c r="B9" s="180" t="s">
        <v>2210</v>
      </c>
      <c r="C9" s="180">
        <f t="shared" ref="C9:J9" si="0">C8*1.5</f>
        <v>18</v>
      </c>
      <c r="D9" s="180">
        <f t="shared" si="0"/>
        <v>11.100000000000001</v>
      </c>
      <c r="E9" s="180">
        <f t="shared" si="0"/>
        <v>15.299999999999999</v>
      </c>
      <c r="F9" s="180">
        <f t="shared" si="0"/>
        <v>18</v>
      </c>
      <c r="G9" s="180">
        <f t="shared" si="0"/>
        <v>25.049999999999997</v>
      </c>
      <c r="H9" s="180">
        <f t="shared" si="0"/>
        <v>14.25</v>
      </c>
      <c r="I9" s="180">
        <f t="shared" si="0"/>
        <v>19.799999999999997</v>
      </c>
      <c r="J9" s="180">
        <f t="shared" si="0"/>
        <v>24</v>
      </c>
      <c r="K9" s="664"/>
      <c r="L9" s="664"/>
      <c r="M9" s="664"/>
      <c r="N9" s="664"/>
      <c r="O9" s="664"/>
      <c r="P9" s="664"/>
      <c r="Q9" s="664"/>
    </row>
    <row r="10" spans="2:17" s="203" customFormat="1" ht="15" x14ac:dyDescent="0.25">
      <c r="B10" s="180" t="s">
        <v>2211</v>
      </c>
      <c r="C10" s="180">
        <v>1.6</v>
      </c>
      <c r="D10" s="180">
        <v>1.6</v>
      </c>
      <c r="E10" s="180">
        <v>1.6</v>
      </c>
      <c r="F10" s="180">
        <v>1.6</v>
      </c>
      <c r="G10" s="180">
        <v>3.7</v>
      </c>
      <c r="H10" s="180">
        <v>3.7</v>
      </c>
      <c r="I10" s="180">
        <v>3.7</v>
      </c>
      <c r="J10" s="180">
        <v>3.7</v>
      </c>
      <c r="K10" s="664"/>
      <c r="L10" s="664"/>
      <c r="M10" s="664"/>
      <c r="N10" s="664"/>
      <c r="O10" s="664"/>
      <c r="P10" s="664"/>
      <c r="Q10" s="664"/>
    </row>
    <row r="11" spans="2:17" s="203" customFormat="1" ht="15" x14ac:dyDescent="0.25">
      <c r="B11" s="180" t="s">
        <v>2212</v>
      </c>
      <c r="C11" s="180">
        <v>1</v>
      </c>
      <c r="D11" s="180">
        <v>1</v>
      </c>
      <c r="E11" s="180">
        <v>1</v>
      </c>
      <c r="F11" s="180">
        <v>1</v>
      </c>
      <c r="G11" s="180">
        <v>1</v>
      </c>
      <c r="H11" s="180">
        <v>1</v>
      </c>
      <c r="I11" s="180">
        <v>1</v>
      </c>
      <c r="J11" s="180">
        <v>1</v>
      </c>
      <c r="K11" s="664"/>
      <c r="L11" s="664"/>
      <c r="M11" s="664"/>
      <c r="N11" s="664"/>
      <c r="O11" s="664"/>
      <c r="P11" s="664"/>
      <c r="Q11" s="664"/>
    </row>
    <row r="12" spans="2:17" s="203" customFormat="1" ht="15" x14ac:dyDescent="0.25">
      <c r="B12" s="180" t="s">
        <v>2213</v>
      </c>
      <c r="C12" s="180">
        <v>220</v>
      </c>
      <c r="D12" s="180">
        <v>220</v>
      </c>
      <c r="E12" s="180">
        <v>220</v>
      </c>
      <c r="F12" s="180">
        <v>220</v>
      </c>
      <c r="G12" s="180">
        <v>220</v>
      </c>
      <c r="H12" s="180">
        <v>220</v>
      </c>
      <c r="I12" s="180">
        <v>220</v>
      </c>
      <c r="J12" s="180">
        <v>220</v>
      </c>
      <c r="K12" s="664"/>
      <c r="L12" s="664"/>
      <c r="M12" s="664"/>
      <c r="N12" s="664"/>
      <c r="O12" s="664"/>
      <c r="P12" s="664"/>
      <c r="Q12" s="664"/>
    </row>
    <row r="13" spans="2:17" s="203" customFormat="1" ht="15" x14ac:dyDescent="0.25">
      <c r="B13" s="180" t="s">
        <v>2214</v>
      </c>
      <c r="C13" s="667">
        <v>16600</v>
      </c>
      <c r="D13" s="667">
        <v>16600</v>
      </c>
      <c r="E13" s="667">
        <v>16600</v>
      </c>
      <c r="F13" s="667">
        <v>16600</v>
      </c>
      <c r="G13" s="667">
        <v>19400</v>
      </c>
      <c r="H13" s="667">
        <v>19400</v>
      </c>
      <c r="I13" s="667">
        <v>19400</v>
      </c>
      <c r="J13" s="667">
        <v>19400</v>
      </c>
      <c r="K13" s="664"/>
      <c r="L13" s="664"/>
      <c r="M13" s="664"/>
      <c r="N13" s="664"/>
      <c r="O13" s="664"/>
      <c r="P13" s="664"/>
      <c r="Q13" s="664"/>
    </row>
    <row r="14" spans="2:17" s="203" customFormat="1" ht="15" x14ac:dyDescent="0.25">
      <c r="B14" s="664"/>
      <c r="C14" s="664"/>
      <c r="D14" s="664"/>
      <c r="E14" s="664"/>
      <c r="F14" s="664"/>
      <c r="G14" s="664"/>
      <c r="H14" s="664"/>
      <c r="I14" s="664"/>
      <c r="J14" s="664"/>
      <c r="K14" s="664"/>
      <c r="L14" s="664"/>
      <c r="M14" s="664"/>
      <c r="N14" s="664"/>
      <c r="O14" s="664"/>
      <c r="P14" s="664"/>
      <c r="Q14" s="664"/>
    </row>
    <row r="15" spans="2:17" s="203" customFormat="1" ht="15" x14ac:dyDescent="0.25">
      <c r="B15" s="180" t="s">
        <v>2215</v>
      </c>
      <c r="C15" s="180" t="s">
        <v>2201</v>
      </c>
      <c r="D15" s="180" t="s">
        <v>2202</v>
      </c>
      <c r="E15" s="180" t="s">
        <v>2203</v>
      </c>
      <c r="F15" s="180" t="s">
        <v>2204</v>
      </c>
      <c r="G15" s="180" t="s">
        <v>2205</v>
      </c>
      <c r="H15" s="180" t="s">
        <v>2206</v>
      </c>
      <c r="I15" s="180" t="s">
        <v>2207</v>
      </c>
      <c r="J15" s="180" t="s">
        <v>2208</v>
      </c>
      <c r="K15" s="664"/>
      <c r="L15" s="664"/>
      <c r="M15" s="664"/>
      <c r="N15" s="664"/>
      <c r="O15" s="664"/>
      <c r="P15" s="664"/>
      <c r="Q15" s="664"/>
    </row>
    <row r="16" spans="2:17" s="203" customFormat="1" ht="15" x14ac:dyDescent="0.25">
      <c r="B16" s="180" t="s">
        <v>2209</v>
      </c>
      <c r="C16" s="180">
        <v>8.4</v>
      </c>
      <c r="D16" s="180">
        <v>6</v>
      </c>
      <c r="E16" s="180">
        <v>7.7</v>
      </c>
      <c r="F16" s="180">
        <v>8.6999999999999993</v>
      </c>
      <c r="G16" s="180">
        <v>14</v>
      </c>
      <c r="H16" s="180">
        <v>8</v>
      </c>
      <c r="I16" s="180">
        <v>11</v>
      </c>
      <c r="J16" s="180">
        <v>13</v>
      </c>
      <c r="K16" s="664"/>
      <c r="L16" s="664"/>
      <c r="M16" s="664"/>
      <c r="N16" s="664"/>
      <c r="O16" s="664"/>
      <c r="P16" s="664"/>
      <c r="Q16" s="664"/>
    </row>
    <row r="17" spans="2:17" s="203" customFormat="1" ht="15" x14ac:dyDescent="0.25">
      <c r="B17" s="180" t="s">
        <v>2210</v>
      </c>
      <c r="C17" s="180">
        <f t="shared" ref="C17:J17" si="1">C16*1.5</f>
        <v>12.600000000000001</v>
      </c>
      <c r="D17" s="180">
        <f t="shared" si="1"/>
        <v>9</v>
      </c>
      <c r="E17" s="180">
        <f t="shared" si="1"/>
        <v>11.55</v>
      </c>
      <c r="F17" s="180">
        <f t="shared" si="1"/>
        <v>13.049999999999999</v>
      </c>
      <c r="G17" s="180">
        <f t="shared" si="1"/>
        <v>21</v>
      </c>
      <c r="H17" s="180">
        <f t="shared" si="1"/>
        <v>12</v>
      </c>
      <c r="I17" s="180">
        <f t="shared" si="1"/>
        <v>16.5</v>
      </c>
      <c r="J17" s="180">
        <f t="shared" si="1"/>
        <v>19.5</v>
      </c>
      <c r="K17" s="664"/>
      <c r="L17" s="664"/>
      <c r="M17" s="664"/>
      <c r="N17" s="664"/>
      <c r="O17" s="664"/>
      <c r="P17" s="664"/>
      <c r="Q17" s="664"/>
    </row>
    <row r="18" spans="2:17" s="203" customFormat="1" ht="15" x14ac:dyDescent="0.25">
      <c r="B18" s="180" t="s">
        <v>2216</v>
      </c>
      <c r="C18" s="180">
        <v>0.59</v>
      </c>
      <c r="D18" s="180">
        <v>0.59</v>
      </c>
      <c r="E18" s="180">
        <v>0.59</v>
      </c>
      <c r="F18" s="180">
        <v>0.59</v>
      </c>
      <c r="G18" s="180">
        <v>0.83</v>
      </c>
      <c r="H18" s="180">
        <v>0.83</v>
      </c>
      <c r="I18" s="180">
        <v>0.83</v>
      </c>
      <c r="J18" s="180">
        <v>0.83</v>
      </c>
      <c r="K18" s="664"/>
      <c r="L18" s="664"/>
      <c r="M18" s="664"/>
      <c r="N18" s="664"/>
      <c r="O18" s="664"/>
      <c r="P18" s="664"/>
      <c r="Q18" s="664"/>
    </row>
    <row r="19" spans="2:17" s="203" customFormat="1" ht="15" x14ac:dyDescent="0.25">
      <c r="B19" s="180" t="s">
        <v>2212</v>
      </c>
      <c r="C19" s="180">
        <v>1</v>
      </c>
      <c r="D19" s="180">
        <v>1</v>
      </c>
      <c r="E19" s="180">
        <v>1</v>
      </c>
      <c r="F19" s="180">
        <v>1</v>
      </c>
      <c r="G19" s="180">
        <v>3</v>
      </c>
      <c r="H19" s="180">
        <v>3</v>
      </c>
      <c r="I19" s="180">
        <v>3</v>
      </c>
      <c r="J19" s="180">
        <v>3</v>
      </c>
      <c r="K19" s="664"/>
      <c r="L19" s="664"/>
      <c r="M19" s="664"/>
      <c r="N19" s="664"/>
      <c r="O19" s="664"/>
      <c r="P19" s="664"/>
      <c r="Q19" s="664"/>
    </row>
    <row r="20" spans="2:17" s="203" customFormat="1" ht="15" x14ac:dyDescent="0.25">
      <c r="B20" s="180" t="s">
        <v>2213</v>
      </c>
      <c r="C20" s="180">
        <v>220</v>
      </c>
      <c r="D20" s="180">
        <v>220</v>
      </c>
      <c r="E20" s="180">
        <v>220</v>
      </c>
      <c r="F20" s="180">
        <v>220</v>
      </c>
      <c r="G20" s="180">
        <v>380</v>
      </c>
      <c r="H20" s="180">
        <v>380</v>
      </c>
      <c r="I20" s="180">
        <v>380</v>
      </c>
      <c r="J20" s="180">
        <v>380</v>
      </c>
      <c r="K20" s="664"/>
      <c r="L20" s="664"/>
      <c r="M20" s="664"/>
      <c r="N20" s="664"/>
      <c r="O20" s="664"/>
      <c r="P20" s="664"/>
      <c r="Q20" s="664"/>
    </row>
    <row r="21" spans="2:17" s="203" customFormat="1" ht="28.5" customHeight="1" x14ac:dyDescent="0.25">
      <c r="B21" s="668" t="s">
        <v>2217</v>
      </c>
      <c r="C21" s="669"/>
      <c r="D21" s="669"/>
      <c r="E21" s="669"/>
      <c r="F21" s="669"/>
      <c r="G21" s="667">
        <v>18800</v>
      </c>
      <c r="H21" s="667">
        <v>18800</v>
      </c>
      <c r="I21" s="667">
        <v>18800</v>
      </c>
      <c r="J21" s="667">
        <v>18800</v>
      </c>
      <c r="K21" s="664"/>
      <c r="L21" s="664"/>
      <c r="M21" s="664"/>
      <c r="N21" s="664"/>
      <c r="O21" s="664"/>
      <c r="P21" s="664"/>
      <c r="Q21" s="664"/>
    </row>
    <row r="22" spans="2:17" s="203" customFormat="1" ht="30" customHeight="1" x14ac:dyDescent="0.25">
      <c r="B22" s="668" t="s">
        <v>2218</v>
      </c>
      <c r="C22" s="669"/>
      <c r="D22" s="669"/>
      <c r="E22" s="669"/>
      <c r="F22" s="669"/>
      <c r="G22" s="667">
        <v>30500</v>
      </c>
      <c r="H22" s="667">
        <v>30500</v>
      </c>
      <c r="I22" s="667">
        <v>30500</v>
      </c>
      <c r="J22" s="667">
        <v>30500</v>
      </c>
      <c r="K22" s="664"/>
      <c r="L22" s="664"/>
      <c r="M22" s="664"/>
      <c r="N22" s="664"/>
      <c r="O22" s="664"/>
      <c r="P22" s="664"/>
      <c r="Q22" s="664"/>
    </row>
    <row r="23" spans="2:17" s="368" customFormat="1" ht="23.25" customHeight="1" x14ac:dyDescent="0.25">
      <c r="B23" s="664"/>
      <c r="C23" s="664"/>
      <c r="D23" s="664"/>
      <c r="E23" s="664"/>
      <c r="F23" s="664"/>
      <c r="G23" s="664"/>
      <c r="H23" s="664"/>
      <c r="I23" s="664"/>
      <c r="J23" s="664"/>
      <c r="K23" s="664"/>
      <c r="L23" s="664"/>
      <c r="M23" s="664"/>
      <c r="N23" s="664"/>
      <c r="O23" s="664"/>
      <c r="P23" s="664"/>
      <c r="Q23" s="664"/>
    </row>
    <row r="24" spans="2:17" s="670" customFormat="1" x14ac:dyDescent="0.25">
      <c r="B24" s="661"/>
      <c r="C24" s="1039" t="s">
        <v>2219</v>
      </c>
      <c r="D24" s="1039"/>
      <c r="E24" s="1039" t="s">
        <v>2220</v>
      </c>
      <c r="F24" s="1039"/>
      <c r="G24" s="1039" t="s">
        <v>2221</v>
      </c>
      <c r="H24" s="1039"/>
      <c r="I24" s="1039" t="s">
        <v>2222</v>
      </c>
      <c r="J24" s="1039"/>
      <c r="K24" s="1039"/>
      <c r="L24" s="1039"/>
      <c r="M24" s="1039"/>
      <c r="N24" s="1039"/>
      <c r="O24" s="660" t="s">
        <v>2223</v>
      </c>
      <c r="P24" s="661"/>
      <c r="Q24" s="661"/>
    </row>
    <row r="25" spans="2:17" s="188" customFormat="1" ht="17.25" customHeight="1" x14ac:dyDescent="0.25">
      <c r="B25" s="383" t="s">
        <v>2200</v>
      </c>
      <c r="C25" s="180" t="s">
        <v>2224</v>
      </c>
      <c r="D25" s="180" t="s">
        <v>2225</v>
      </c>
      <c r="E25" s="180" t="s">
        <v>2226</v>
      </c>
      <c r="F25" s="180" t="s">
        <v>2227</v>
      </c>
      <c r="G25" s="180" t="s">
        <v>2228</v>
      </c>
      <c r="H25" s="180" t="s">
        <v>2229</v>
      </c>
      <c r="I25" s="180" t="s">
        <v>2230</v>
      </c>
      <c r="J25" s="180" t="s">
        <v>2231</v>
      </c>
      <c r="K25" s="180" t="s">
        <v>2232</v>
      </c>
      <c r="L25" s="180" t="s">
        <v>2233</v>
      </c>
      <c r="M25" s="180" t="s">
        <v>2234</v>
      </c>
      <c r="N25" s="180" t="s">
        <v>2235</v>
      </c>
      <c r="O25" s="180" t="s">
        <v>2236</v>
      </c>
      <c r="P25" s="664"/>
      <c r="Q25" s="664"/>
    </row>
    <row r="26" spans="2:17" s="188" customFormat="1" ht="18.75" customHeight="1" x14ac:dyDescent="0.25">
      <c r="B26" s="180" t="s">
        <v>2209</v>
      </c>
      <c r="C26" s="180">
        <v>21</v>
      </c>
      <c r="D26" s="180">
        <v>17.5</v>
      </c>
      <c r="E26" s="180">
        <v>24</v>
      </c>
      <c r="F26" s="180">
        <v>28</v>
      </c>
      <c r="G26" s="180">
        <v>35</v>
      </c>
      <c r="H26" s="180">
        <v>49</v>
      </c>
      <c r="I26" s="180">
        <v>46</v>
      </c>
      <c r="J26" s="180">
        <v>51</v>
      </c>
      <c r="K26" s="180">
        <v>57</v>
      </c>
      <c r="L26" s="180">
        <v>60</v>
      </c>
      <c r="M26" s="180">
        <v>67</v>
      </c>
      <c r="N26" s="180">
        <v>83</v>
      </c>
      <c r="O26" s="180">
        <v>112</v>
      </c>
      <c r="P26" s="664"/>
      <c r="Q26" s="664"/>
    </row>
    <row r="27" spans="2:17" s="188" customFormat="1" ht="15" customHeight="1" x14ac:dyDescent="0.25">
      <c r="B27" s="180" t="s">
        <v>2210</v>
      </c>
      <c r="C27" s="180">
        <f t="shared" ref="C27:O27" si="2">C26*1.5</f>
        <v>31.5</v>
      </c>
      <c r="D27" s="180">
        <f t="shared" si="2"/>
        <v>26.25</v>
      </c>
      <c r="E27" s="180">
        <f t="shared" si="2"/>
        <v>36</v>
      </c>
      <c r="F27" s="180">
        <f t="shared" si="2"/>
        <v>42</v>
      </c>
      <c r="G27" s="180">
        <f t="shared" si="2"/>
        <v>52.5</v>
      </c>
      <c r="H27" s="180">
        <f t="shared" si="2"/>
        <v>73.5</v>
      </c>
      <c r="I27" s="180">
        <f t="shared" si="2"/>
        <v>69</v>
      </c>
      <c r="J27" s="180">
        <f t="shared" si="2"/>
        <v>76.5</v>
      </c>
      <c r="K27" s="180">
        <f t="shared" si="2"/>
        <v>85.5</v>
      </c>
      <c r="L27" s="180">
        <f t="shared" si="2"/>
        <v>90</v>
      </c>
      <c r="M27" s="180">
        <f t="shared" si="2"/>
        <v>100.5</v>
      </c>
      <c r="N27" s="180">
        <f t="shared" si="2"/>
        <v>124.5</v>
      </c>
      <c r="O27" s="180">
        <f t="shared" si="2"/>
        <v>168</v>
      </c>
      <c r="P27" s="664"/>
      <c r="Q27" s="664"/>
    </row>
    <row r="28" spans="2:17" s="188" customFormat="1" ht="15" customHeight="1" x14ac:dyDescent="0.25">
      <c r="B28" s="180" t="s">
        <v>2216</v>
      </c>
      <c r="C28" s="180">
        <v>3.2</v>
      </c>
      <c r="D28" s="180">
        <v>3.2</v>
      </c>
      <c r="E28" s="180">
        <v>1.6</v>
      </c>
      <c r="F28" s="180">
        <v>3.2</v>
      </c>
      <c r="G28" s="180">
        <v>1.6</v>
      </c>
      <c r="H28" s="180">
        <v>3.2</v>
      </c>
      <c r="I28" s="180">
        <v>2.4</v>
      </c>
      <c r="J28" s="180">
        <v>2.4</v>
      </c>
      <c r="K28" s="180">
        <v>2.4</v>
      </c>
      <c r="L28" s="180">
        <v>4.8</v>
      </c>
      <c r="M28" s="180">
        <v>4.8</v>
      </c>
      <c r="N28" s="180">
        <v>4.8</v>
      </c>
      <c r="O28" s="180">
        <v>6.4</v>
      </c>
      <c r="P28" s="664"/>
      <c r="Q28" s="664"/>
    </row>
    <row r="29" spans="2:17" s="188" customFormat="1" ht="15" customHeight="1" x14ac:dyDescent="0.25">
      <c r="B29" s="180" t="s">
        <v>2212</v>
      </c>
      <c r="C29" s="180">
        <v>1</v>
      </c>
      <c r="D29" s="180">
        <v>1</v>
      </c>
      <c r="E29" s="180">
        <v>1</v>
      </c>
      <c r="F29" s="180">
        <v>3</v>
      </c>
      <c r="G29" s="180">
        <v>1</v>
      </c>
      <c r="H29" s="180">
        <v>3</v>
      </c>
      <c r="I29" s="180">
        <v>1</v>
      </c>
      <c r="J29" s="180">
        <v>1</v>
      </c>
      <c r="K29" s="180">
        <v>1</v>
      </c>
      <c r="L29" s="180">
        <v>3</v>
      </c>
      <c r="M29" s="180">
        <v>3</v>
      </c>
      <c r="N29" s="180">
        <v>3</v>
      </c>
      <c r="O29" s="180">
        <v>3</v>
      </c>
      <c r="P29" s="664"/>
      <c r="Q29" s="664"/>
    </row>
    <row r="30" spans="2:17" s="188" customFormat="1" ht="15.75" customHeight="1" x14ac:dyDescent="0.25">
      <c r="B30" s="180" t="s">
        <v>2213</v>
      </c>
      <c r="C30" s="180">
        <v>220</v>
      </c>
      <c r="D30" s="180">
        <v>220</v>
      </c>
      <c r="E30" s="180">
        <v>220</v>
      </c>
      <c r="F30" s="180">
        <v>380</v>
      </c>
      <c r="G30" s="180">
        <v>220</v>
      </c>
      <c r="H30" s="180">
        <v>380</v>
      </c>
      <c r="I30" s="180">
        <v>220</v>
      </c>
      <c r="J30" s="180">
        <v>220</v>
      </c>
      <c r="K30" s="180">
        <v>220</v>
      </c>
      <c r="L30" s="180">
        <v>380</v>
      </c>
      <c r="M30" s="180">
        <v>380</v>
      </c>
      <c r="N30" s="180">
        <v>380</v>
      </c>
      <c r="O30" s="180">
        <v>380</v>
      </c>
      <c r="P30" s="664"/>
      <c r="Q30" s="664"/>
    </row>
    <row r="31" spans="2:17" s="188" customFormat="1" ht="15.75" customHeight="1" x14ac:dyDescent="0.25">
      <c r="B31" s="180" t="s">
        <v>2214</v>
      </c>
      <c r="C31" s="667">
        <v>33200</v>
      </c>
      <c r="D31" s="667">
        <v>33200</v>
      </c>
      <c r="E31" s="667">
        <v>33200</v>
      </c>
      <c r="F31" s="667">
        <v>37600</v>
      </c>
      <c r="G31" s="667">
        <v>33200</v>
      </c>
      <c r="H31" s="667">
        <v>37600</v>
      </c>
      <c r="I31" s="667">
        <v>49800</v>
      </c>
      <c r="J31" s="667">
        <v>49800</v>
      </c>
      <c r="K31" s="667">
        <v>49800</v>
      </c>
      <c r="L31" s="667">
        <v>56400</v>
      </c>
      <c r="M31" s="667">
        <v>56400</v>
      </c>
      <c r="N31" s="667">
        <v>56400</v>
      </c>
      <c r="O31" s="667">
        <v>66300</v>
      </c>
      <c r="P31" s="664"/>
      <c r="Q31" s="664"/>
    </row>
    <row r="32" spans="2:17" s="188" customFormat="1" ht="33" customHeight="1" x14ac:dyDescent="0.25">
      <c r="B32" s="662" t="s">
        <v>2199</v>
      </c>
      <c r="C32" s="663">
        <v>4</v>
      </c>
      <c r="D32" s="663">
        <v>4</v>
      </c>
      <c r="E32" s="663">
        <v>4</v>
      </c>
      <c r="F32" s="663">
        <v>4</v>
      </c>
      <c r="G32" s="663">
        <v>4</v>
      </c>
      <c r="H32" s="663">
        <v>4</v>
      </c>
      <c r="I32" s="663">
        <v>6</v>
      </c>
      <c r="J32" s="663">
        <v>6</v>
      </c>
      <c r="K32" s="663">
        <v>6</v>
      </c>
      <c r="L32" s="663">
        <v>6</v>
      </c>
      <c r="M32" s="663">
        <v>6</v>
      </c>
      <c r="N32" s="663">
        <v>6</v>
      </c>
      <c r="O32" s="663">
        <v>8</v>
      </c>
      <c r="P32" s="664"/>
      <c r="Q32" s="664"/>
    </row>
    <row r="33" spans="2:17" s="188" customFormat="1" ht="32.25" customHeight="1" x14ac:dyDescent="0.25">
      <c r="B33" s="662" t="s">
        <v>2237</v>
      </c>
      <c r="C33" s="663">
        <v>3</v>
      </c>
      <c r="D33" s="663">
        <v>3</v>
      </c>
      <c r="E33" s="663" t="s">
        <v>2238</v>
      </c>
      <c r="F33" s="663" t="s">
        <v>2238</v>
      </c>
      <c r="G33" s="663" t="s">
        <v>2238</v>
      </c>
      <c r="H33" s="663" t="s">
        <v>2238</v>
      </c>
      <c r="I33" s="663" t="s">
        <v>2238</v>
      </c>
      <c r="J33" s="663" t="s">
        <v>2238</v>
      </c>
      <c r="K33" s="663" t="s">
        <v>2238</v>
      </c>
      <c r="L33" s="663" t="s">
        <v>2238</v>
      </c>
      <c r="M33" s="663" t="s">
        <v>2238</v>
      </c>
      <c r="N33" s="663" t="s">
        <v>2238</v>
      </c>
      <c r="O33" s="663" t="s">
        <v>2238</v>
      </c>
      <c r="P33" s="664"/>
      <c r="Q33" s="664"/>
    </row>
    <row r="34" spans="2:17" s="188" customFormat="1" ht="21.75" customHeight="1" x14ac:dyDescent="0.25">
      <c r="B34" s="671"/>
      <c r="C34" s="672"/>
      <c r="D34" s="672"/>
      <c r="E34" s="673"/>
      <c r="F34" s="673"/>
      <c r="G34" s="673"/>
      <c r="H34" s="673"/>
      <c r="I34" s="674"/>
      <c r="J34" s="674"/>
      <c r="K34" s="674"/>
      <c r="L34" s="674"/>
      <c r="M34" s="674"/>
      <c r="N34" s="674"/>
      <c r="O34" s="674"/>
      <c r="P34" s="664"/>
      <c r="Q34" s="664"/>
    </row>
    <row r="35" spans="2:17" s="188" customFormat="1" ht="21.75" customHeight="1" x14ac:dyDescent="0.25">
      <c r="B35" s="675"/>
      <c r="C35" s="676"/>
      <c r="D35" s="676"/>
      <c r="E35" s="674"/>
      <c r="F35" s="674"/>
      <c r="G35" s="674"/>
      <c r="H35" s="674"/>
      <c r="I35" s="674"/>
      <c r="J35" s="674"/>
      <c r="K35" s="674"/>
      <c r="L35" s="674"/>
      <c r="M35" s="674"/>
      <c r="N35" s="674"/>
      <c r="O35" s="674"/>
      <c r="P35" s="664"/>
      <c r="Q35" s="664"/>
    </row>
    <row r="36" spans="2:17" s="188" customFormat="1" ht="13.5" customHeight="1" x14ac:dyDescent="0.25">
      <c r="B36" s="383" t="s">
        <v>2215</v>
      </c>
      <c r="C36" s="180" t="s">
        <v>2224</v>
      </c>
      <c r="D36" s="180" t="s">
        <v>2225</v>
      </c>
      <c r="E36" s="180" t="s">
        <v>2239</v>
      </c>
      <c r="F36" s="180" t="s">
        <v>2227</v>
      </c>
      <c r="G36" s="180" t="s">
        <v>2228</v>
      </c>
      <c r="H36" s="180" t="s">
        <v>2229</v>
      </c>
      <c r="I36" s="180" t="s">
        <v>2230</v>
      </c>
      <c r="J36" s="180" t="s">
        <v>2231</v>
      </c>
      <c r="K36" s="180" t="s">
        <v>2232</v>
      </c>
      <c r="L36" s="180" t="s">
        <v>2233</v>
      </c>
      <c r="M36" s="180" t="s">
        <v>2234</v>
      </c>
      <c r="N36" s="180" t="s">
        <v>2235</v>
      </c>
      <c r="O36" s="180" t="s">
        <v>2236</v>
      </c>
      <c r="P36" s="664"/>
      <c r="Q36" s="664"/>
    </row>
    <row r="37" spans="2:17" s="188" customFormat="1" ht="14.25" customHeight="1" x14ac:dyDescent="0.25">
      <c r="B37" s="180" t="s">
        <v>2209</v>
      </c>
      <c r="C37" s="180">
        <v>15.7</v>
      </c>
      <c r="D37" s="180">
        <v>13.4</v>
      </c>
      <c r="E37" s="180">
        <v>19</v>
      </c>
      <c r="F37" s="180">
        <v>26</v>
      </c>
      <c r="G37" s="180">
        <v>27</v>
      </c>
      <c r="H37" s="180">
        <v>40</v>
      </c>
      <c r="I37" s="180">
        <v>37</v>
      </c>
      <c r="J37" s="180">
        <v>39</v>
      </c>
      <c r="K37" s="180">
        <v>41</v>
      </c>
      <c r="L37" s="180">
        <v>52</v>
      </c>
      <c r="M37" s="180">
        <v>58</v>
      </c>
      <c r="N37" s="180">
        <v>77</v>
      </c>
      <c r="O37" s="180">
        <v>91</v>
      </c>
      <c r="P37" s="664"/>
      <c r="Q37" s="664"/>
    </row>
    <row r="38" spans="2:17" s="188" customFormat="1" ht="14.25" customHeight="1" x14ac:dyDescent="0.25">
      <c r="B38" s="180" t="s">
        <v>2210</v>
      </c>
      <c r="C38" s="180">
        <f t="shared" ref="C38:O38" si="3">C37*1.5</f>
        <v>23.549999999999997</v>
      </c>
      <c r="D38" s="180">
        <f t="shared" si="3"/>
        <v>20.100000000000001</v>
      </c>
      <c r="E38" s="180">
        <f t="shared" si="3"/>
        <v>28.5</v>
      </c>
      <c r="F38" s="180">
        <f t="shared" si="3"/>
        <v>39</v>
      </c>
      <c r="G38" s="180">
        <f t="shared" si="3"/>
        <v>40.5</v>
      </c>
      <c r="H38" s="180">
        <f t="shared" si="3"/>
        <v>60</v>
      </c>
      <c r="I38" s="180">
        <f t="shared" si="3"/>
        <v>55.5</v>
      </c>
      <c r="J38" s="180">
        <f t="shared" si="3"/>
        <v>58.5</v>
      </c>
      <c r="K38" s="180">
        <f t="shared" si="3"/>
        <v>61.5</v>
      </c>
      <c r="L38" s="180">
        <f t="shared" si="3"/>
        <v>78</v>
      </c>
      <c r="M38" s="180">
        <f t="shared" si="3"/>
        <v>87</v>
      </c>
      <c r="N38" s="180">
        <f t="shared" si="3"/>
        <v>115.5</v>
      </c>
      <c r="O38" s="180">
        <f t="shared" si="3"/>
        <v>136.5</v>
      </c>
      <c r="P38" s="664"/>
      <c r="Q38" s="664"/>
    </row>
    <row r="39" spans="2:17" s="188" customFormat="1" ht="13.5" customHeight="1" x14ac:dyDescent="0.25">
      <c r="B39" s="180" t="s">
        <v>2216</v>
      </c>
      <c r="C39" s="180">
        <v>1.18</v>
      </c>
      <c r="D39" s="180">
        <v>1.18</v>
      </c>
      <c r="E39" s="180">
        <v>1.18</v>
      </c>
      <c r="F39" s="180">
        <v>1.66</v>
      </c>
      <c r="G39" s="180">
        <v>1.18</v>
      </c>
      <c r="H39" s="180">
        <v>1.66</v>
      </c>
      <c r="I39" s="180">
        <v>1.9</v>
      </c>
      <c r="J39" s="180">
        <v>1.9</v>
      </c>
      <c r="K39" s="180">
        <v>1.9</v>
      </c>
      <c r="L39" s="180">
        <v>2.5</v>
      </c>
      <c r="M39" s="180">
        <v>2.5</v>
      </c>
      <c r="N39" s="180">
        <v>2.5</v>
      </c>
      <c r="O39" s="180">
        <v>3.4</v>
      </c>
      <c r="P39" s="664"/>
      <c r="Q39" s="664"/>
    </row>
    <row r="40" spans="2:17" s="188" customFormat="1" ht="15.75" customHeight="1" x14ac:dyDescent="0.25">
      <c r="B40" s="180" t="s">
        <v>2212</v>
      </c>
      <c r="C40" s="180">
        <v>1</v>
      </c>
      <c r="D40" s="180">
        <v>1</v>
      </c>
      <c r="E40" s="180">
        <v>1</v>
      </c>
      <c r="F40" s="180">
        <v>3</v>
      </c>
      <c r="G40" s="180">
        <v>1</v>
      </c>
      <c r="H40" s="180">
        <v>3</v>
      </c>
      <c r="I40" s="180">
        <v>1</v>
      </c>
      <c r="J40" s="180">
        <v>1</v>
      </c>
      <c r="K40" s="180">
        <v>1</v>
      </c>
      <c r="L40" s="180">
        <v>3</v>
      </c>
      <c r="M40" s="180">
        <v>3</v>
      </c>
      <c r="N40" s="180">
        <v>3</v>
      </c>
      <c r="O40" s="180">
        <v>3</v>
      </c>
      <c r="P40" s="664"/>
      <c r="Q40" s="664"/>
    </row>
    <row r="41" spans="2:17" s="188" customFormat="1" ht="14.25" customHeight="1" x14ac:dyDescent="0.25">
      <c r="B41" s="180" t="s">
        <v>2213</v>
      </c>
      <c r="C41" s="180">
        <v>220</v>
      </c>
      <c r="D41" s="180">
        <v>220</v>
      </c>
      <c r="E41" s="180">
        <v>220</v>
      </c>
      <c r="F41" s="180">
        <v>380</v>
      </c>
      <c r="G41" s="180">
        <v>220</v>
      </c>
      <c r="H41" s="180">
        <v>380</v>
      </c>
      <c r="I41" s="180">
        <v>220</v>
      </c>
      <c r="J41" s="180">
        <v>220</v>
      </c>
      <c r="K41" s="180">
        <v>220</v>
      </c>
      <c r="L41" s="180">
        <v>380</v>
      </c>
      <c r="M41" s="180">
        <v>380</v>
      </c>
      <c r="N41" s="180">
        <v>380</v>
      </c>
      <c r="O41" s="180">
        <v>380</v>
      </c>
      <c r="P41" s="664"/>
      <c r="Q41" s="664"/>
    </row>
    <row r="42" spans="2:17" s="188" customFormat="1" ht="30.75" customHeight="1" x14ac:dyDescent="0.25">
      <c r="B42" s="668" t="s">
        <v>2217</v>
      </c>
      <c r="C42" s="180" t="s">
        <v>2238</v>
      </c>
      <c r="D42" s="180" t="s">
        <v>2238</v>
      </c>
      <c r="E42" s="180" t="s">
        <v>2238</v>
      </c>
      <c r="F42" s="667">
        <v>46100</v>
      </c>
      <c r="G42" s="180" t="s">
        <v>2238</v>
      </c>
      <c r="H42" s="667">
        <v>46100</v>
      </c>
      <c r="I42" s="180" t="s">
        <v>2238</v>
      </c>
      <c r="J42" s="180" t="s">
        <v>2238</v>
      </c>
      <c r="K42" s="180" t="s">
        <v>2238</v>
      </c>
      <c r="L42" s="667">
        <v>56300</v>
      </c>
      <c r="M42" s="667">
        <v>56300</v>
      </c>
      <c r="N42" s="667">
        <v>56300</v>
      </c>
      <c r="O42" s="667">
        <v>75200</v>
      </c>
      <c r="P42" s="664"/>
      <c r="Q42" s="664"/>
    </row>
    <row r="43" spans="2:17" s="188" customFormat="1" ht="23.25" customHeight="1" x14ac:dyDescent="0.25">
      <c r="B43" s="664"/>
      <c r="C43" s="664"/>
      <c r="D43" s="664"/>
      <c r="E43" s="664"/>
      <c r="F43" s="664"/>
      <c r="G43" s="664"/>
      <c r="H43" s="664"/>
      <c r="I43" s="664"/>
      <c r="J43" s="664"/>
      <c r="K43" s="664"/>
      <c r="L43" s="664"/>
      <c r="M43" s="664"/>
      <c r="N43" s="664"/>
      <c r="O43" s="664"/>
      <c r="P43" s="664"/>
      <c r="Q43" s="664"/>
    </row>
    <row r="44" spans="2:17" s="188" customFormat="1" ht="15.75" customHeight="1" x14ac:dyDescent="0.25">
      <c r="B44" s="180" t="s">
        <v>2240</v>
      </c>
      <c r="C44" s="664"/>
      <c r="D44" s="664"/>
      <c r="E44" s="664"/>
      <c r="F44" s="664"/>
      <c r="G44" s="180" t="s">
        <v>2241</v>
      </c>
      <c r="H44" s="180" t="s">
        <v>2242</v>
      </c>
      <c r="I44" s="180" t="s">
        <v>2243</v>
      </c>
      <c r="J44" s="180" t="s">
        <v>2244</v>
      </c>
      <c r="K44" s="180" t="s">
        <v>2245</v>
      </c>
      <c r="L44" s="180" t="s">
        <v>2246</v>
      </c>
      <c r="M44" s="180" t="s">
        <v>2247</v>
      </c>
      <c r="N44" s="180" t="s">
        <v>2248</v>
      </c>
      <c r="O44" s="180" t="s">
        <v>2249</v>
      </c>
      <c r="P44" s="664"/>
      <c r="Q44" s="664"/>
    </row>
    <row r="45" spans="2:17" s="188" customFormat="1" ht="15" customHeight="1" x14ac:dyDescent="0.25">
      <c r="B45" s="180" t="s">
        <v>2209</v>
      </c>
      <c r="C45" s="664"/>
      <c r="D45" s="664"/>
      <c r="E45" s="664"/>
      <c r="F45" s="664"/>
      <c r="G45" s="180">
        <v>43</v>
      </c>
      <c r="H45" s="180">
        <v>63</v>
      </c>
      <c r="I45" s="180">
        <v>55.3</v>
      </c>
      <c r="J45" s="180">
        <v>65</v>
      </c>
      <c r="K45" s="180">
        <v>79</v>
      </c>
      <c r="L45" s="180">
        <v>77</v>
      </c>
      <c r="M45" s="180">
        <v>91</v>
      </c>
      <c r="N45" s="180">
        <v>120</v>
      </c>
      <c r="O45" s="180">
        <v>160</v>
      </c>
      <c r="P45" s="664"/>
      <c r="Q45" s="664"/>
    </row>
    <row r="46" spans="2:17" s="188" customFormat="1" ht="15.75" customHeight="1" x14ac:dyDescent="0.25">
      <c r="B46" s="180" t="s">
        <v>2210</v>
      </c>
      <c r="C46" s="664"/>
      <c r="D46" s="664"/>
      <c r="E46" s="664"/>
      <c r="F46" s="664"/>
      <c r="G46" s="180">
        <f t="shared" ref="G46:O46" si="4">G45*1.5</f>
        <v>64.5</v>
      </c>
      <c r="H46" s="180">
        <f t="shared" si="4"/>
        <v>94.5</v>
      </c>
      <c r="I46" s="180">
        <f t="shared" si="4"/>
        <v>82.949999999999989</v>
      </c>
      <c r="J46" s="180">
        <f t="shared" si="4"/>
        <v>97.5</v>
      </c>
      <c r="K46" s="180">
        <f t="shared" si="4"/>
        <v>118.5</v>
      </c>
      <c r="L46" s="180">
        <f t="shared" si="4"/>
        <v>115.5</v>
      </c>
      <c r="M46" s="180">
        <f t="shared" si="4"/>
        <v>136.5</v>
      </c>
      <c r="N46" s="180">
        <f t="shared" si="4"/>
        <v>180</v>
      </c>
      <c r="O46" s="180">
        <f t="shared" si="4"/>
        <v>240</v>
      </c>
      <c r="P46" s="664"/>
      <c r="Q46" s="664"/>
    </row>
    <row r="47" spans="2:17" s="188" customFormat="1" ht="16.5" customHeight="1" x14ac:dyDescent="0.25">
      <c r="B47" s="180" t="s">
        <v>2216</v>
      </c>
      <c r="C47" s="664"/>
      <c r="D47" s="664"/>
      <c r="E47" s="664"/>
      <c r="F47" s="664"/>
      <c r="G47" s="180">
        <v>2.8</v>
      </c>
      <c r="H47" s="180">
        <v>10</v>
      </c>
      <c r="I47" s="180">
        <v>4.2</v>
      </c>
      <c r="J47" s="180">
        <v>4.2</v>
      </c>
      <c r="K47" s="180">
        <v>4.2</v>
      </c>
      <c r="L47" s="180">
        <v>15</v>
      </c>
      <c r="M47" s="180">
        <v>15</v>
      </c>
      <c r="N47" s="180">
        <v>15</v>
      </c>
      <c r="O47" s="180">
        <v>20</v>
      </c>
      <c r="P47" s="664"/>
      <c r="Q47" s="664"/>
    </row>
    <row r="48" spans="2:17" s="188" customFormat="1" ht="15.75" customHeight="1" x14ac:dyDescent="0.25">
      <c r="B48" s="180" t="s">
        <v>2212</v>
      </c>
      <c r="C48" s="664"/>
      <c r="D48" s="664"/>
      <c r="E48" s="664"/>
      <c r="F48" s="664"/>
      <c r="G48" s="180">
        <v>3</v>
      </c>
      <c r="H48" s="180">
        <v>3</v>
      </c>
      <c r="I48" s="180">
        <v>3</v>
      </c>
      <c r="J48" s="180">
        <v>3</v>
      </c>
      <c r="K48" s="180">
        <v>3</v>
      </c>
      <c r="L48" s="180">
        <v>3</v>
      </c>
      <c r="M48" s="180">
        <v>3</v>
      </c>
      <c r="N48" s="180">
        <v>3</v>
      </c>
      <c r="O48" s="180">
        <v>3</v>
      </c>
      <c r="P48" s="664"/>
      <c r="Q48" s="664"/>
    </row>
    <row r="49" spans="2:17" s="188" customFormat="1" ht="17.25" customHeight="1" x14ac:dyDescent="0.25">
      <c r="B49" s="180" t="s">
        <v>2213</v>
      </c>
      <c r="C49" s="664"/>
      <c r="D49" s="664"/>
      <c r="E49" s="664"/>
      <c r="F49" s="664"/>
      <c r="G49" s="180">
        <v>380</v>
      </c>
      <c r="H49" s="180">
        <v>380</v>
      </c>
      <c r="I49" s="180">
        <v>380</v>
      </c>
      <c r="J49" s="180">
        <v>380</v>
      </c>
      <c r="K49" s="180">
        <v>380</v>
      </c>
      <c r="L49" s="180">
        <v>380</v>
      </c>
      <c r="M49" s="180">
        <v>380</v>
      </c>
      <c r="N49" s="180">
        <v>380</v>
      </c>
      <c r="O49" s="180">
        <v>380</v>
      </c>
      <c r="P49" s="664"/>
      <c r="Q49" s="664"/>
    </row>
    <row r="50" spans="2:17" s="203" customFormat="1" ht="15" x14ac:dyDescent="0.25">
      <c r="B50" s="664"/>
      <c r="C50" s="664"/>
      <c r="D50" s="664"/>
      <c r="E50" s="664"/>
      <c r="F50" s="664"/>
      <c r="G50" s="664"/>
      <c r="H50" s="664"/>
      <c r="I50" s="664"/>
      <c r="J50" s="664"/>
      <c r="K50" s="664"/>
      <c r="L50" s="664"/>
      <c r="M50" s="664"/>
      <c r="N50" s="664"/>
      <c r="O50" s="664"/>
      <c r="P50" s="664"/>
      <c r="Q50" s="664"/>
    </row>
    <row r="51" spans="2:17" s="203" customFormat="1" ht="15" x14ac:dyDescent="0.25">
      <c r="B51" s="664"/>
      <c r="C51" s="664"/>
      <c r="D51" s="664"/>
      <c r="E51" s="664"/>
      <c r="F51" s="664"/>
      <c r="G51" s="664"/>
      <c r="H51" s="664"/>
      <c r="I51" s="664"/>
      <c r="J51" s="664"/>
      <c r="K51" s="664"/>
      <c r="L51" s="664"/>
      <c r="M51" s="664"/>
      <c r="N51" s="664"/>
      <c r="O51" s="664"/>
      <c r="P51" s="664"/>
      <c r="Q51" s="664"/>
    </row>
    <row r="52" spans="2:17" s="203" customFormat="1" ht="26.25" x14ac:dyDescent="0.25">
      <c r="B52" s="677" t="s">
        <v>2250</v>
      </c>
      <c r="C52" s="664"/>
      <c r="D52" s="664"/>
      <c r="E52" s="664"/>
      <c r="F52" s="664"/>
      <c r="G52" s="664"/>
      <c r="H52" s="664"/>
      <c r="I52" s="664"/>
      <c r="J52" s="664"/>
      <c r="K52" s="664"/>
      <c r="L52" s="664"/>
      <c r="M52" s="664"/>
      <c r="N52" s="664"/>
      <c r="O52" s="664"/>
      <c r="P52" s="664"/>
      <c r="Q52" s="664"/>
    </row>
    <row r="53" spans="2:17" s="203" customFormat="1" ht="15" x14ac:dyDescent="0.25">
      <c r="B53" s="664"/>
      <c r="C53" s="664"/>
      <c r="D53" s="664"/>
      <c r="E53" s="664"/>
      <c r="F53" s="664"/>
      <c r="G53" s="664"/>
      <c r="H53" s="664"/>
      <c r="I53" s="664"/>
      <c r="J53" s="664"/>
      <c r="K53" s="664"/>
      <c r="L53" s="664"/>
      <c r="M53" s="664"/>
      <c r="N53" s="664"/>
      <c r="O53" s="664"/>
      <c r="P53" s="664"/>
      <c r="Q53" s="664"/>
    </row>
    <row r="54" spans="2:17" s="203" customFormat="1" ht="18.75" x14ac:dyDescent="0.25">
      <c r="B54" s="1040" t="s">
        <v>2251</v>
      </c>
      <c r="C54" s="1040"/>
      <c r="D54" s="678">
        <v>3000</v>
      </c>
      <c r="E54" s="664"/>
      <c r="F54" s="664"/>
      <c r="G54" s="664"/>
      <c r="H54" s="664"/>
      <c r="I54" s="664"/>
      <c r="J54" s="664"/>
      <c r="K54" s="664"/>
      <c r="L54" s="664"/>
      <c r="M54" s="664"/>
      <c r="N54" s="664"/>
      <c r="O54" s="664"/>
      <c r="P54" s="664"/>
      <c r="Q54" s="664"/>
    </row>
    <row r="55" spans="2:17" s="203" customFormat="1" ht="19.5" x14ac:dyDescent="0.25">
      <c r="B55" s="1040" t="s">
        <v>2252</v>
      </c>
      <c r="C55" s="1040"/>
      <c r="D55" s="679">
        <v>2800</v>
      </c>
      <c r="E55" s="664"/>
      <c r="F55" s="664"/>
      <c r="G55" s="664"/>
      <c r="H55" s="664"/>
      <c r="I55" s="664"/>
      <c r="J55" s="664"/>
      <c r="K55" s="664"/>
      <c r="L55" s="664"/>
      <c r="M55" s="664"/>
      <c r="N55" s="664"/>
      <c r="O55" s="664"/>
      <c r="P55" s="664"/>
      <c r="Q55" s="664"/>
    </row>
    <row r="56" spans="2:17" s="203" customFormat="1" ht="15" x14ac:dyDescent="0.25">
      <c r="B56" s="680" t="s">
        <v>2253</v>
      </c>
      <c r="C56" s="664"/>
      <c r="D56" s="664"/>
      <c r="E56" s="664"/>
      <c r="F56" s="664"/>
      <c r="G56" s="664"/>
      <c r="H56" s="664"/>
      <c r="I56" s="664"/>
      <c r="J56" s="664"/>
      <c r="K56" s="664"/>
      <c r="L56" s="664"/>
      <c r="M56" s="664"/>
      <c r="N56" s="664"/>
      <c r="O56" s="664"/>
      <c r="P56" s="664"/>
      <c r="Q56" s="664"/>
    </row>
    <row r="57" spans="2:17" s="203" customFormat="1" ht="15" x14ac:dyDescent="0.25">
      <c r="B57" s="664"/>
      <c r="C57" s="664"/>
      <c r="D57" s="664"/>
      <c r="E57" s="664"/>
      <c r="F57" s="664"/>
      <c r="G57" s="664"/>
      <c r="H57" s="664"/>
      <c r="I57" s="664"/>
      <c r="J57" s="664"/>
      <c r="K57" s="664"/>
      <c r="L57" s="664"/>
      <c r="M57" s="664"/>
      <c r="N57" s="664"/>
      <c r="O57" s="664"/>
      <c r="P57" s="664"/>
      <c r="Q57" s="664"/>
    </row>
    <row r="58" spans="2:17" s="203" customFormat="1" ht="33.200000000000003" customHeight="1" x14ac:dyDescent="0.25">
      <c r="B58" s="1041" t="s">
        <v>2254</v>
      </c>
      <c r="C58" s="1041"/>
      <c r="D58" s="1041"/>
      <c r="E58" s="664"/>
      <c r="F58" s="664"/>
      <c r="G58" s="664"/>
      <c r="H58" s="664"/>
      <c r="I58" s="664"/>
      <c r="J58" s="664"/>
      <c r="K58" s="664"/>
      <c r="L58" s="664"/>
      <c r="M58" s="664"/>
      <c r="N58" s="664"/>
      <c r="O58" s="664"/>
      <c r="P58" s="664"/>
      <c r="Q58" s="664"/>
    </row>
    <row r="59" spans="2:17" s="203" customFormat="1" ht="13.35" customHeight="1" x14ac:dyDescent="0.25">
      <c r="B59" s="1042" t="s">
        <v>2255</v>
      </c>
      <c r="C59" s="1042"/>
      <c r="D59" s="1042"/>
      <c r="E59" s="664"/>
      <c r="F59" s="664"/>
      <c r="G59" s="664"/>
      <c r="H59" s="664"/>
      <c r="I59" s="664"/>
      <c r="J59" s="664"/>
      <c r="K59" s="664"/>
      <c r="L59" s="664"/>
      <c r="M59" s="664"/>
      <c r="N59" s="664"/>
      <c r="O59" s="664"/>
      <c r="P59" s="664"/>
      <c r="Q59" s="664"/>
    </row>
    <row r="60" spans="2:17" s="203" customFormat="1" ht="15" x14ac:dyDescent="0.25">
      <c r="B60" s="681" t="s">
        <v>363</v>
      </c>
      <c r="C60" s="371" t="s">
        <v>364</v>
      </c>
      <c r="D60" s="371" t="s">
        <v>365</v>
      </c>
      <c r="E60" s="664"/>
      <c r="F60" s="664"/>
      <c r="G60" s="976"/>
      <c r="H60" s="976"/>
      <c r="I60" s="682"/>
      <c r="J60" s="664"/>
      <c r="K60" s="664"/>
      <c r="L60" s="664"/>
      <c r="M60" s="664"/>
      <c r="N60" s="664"/>
      <c r="O60" s="664"/>
      <c r="P60" s="664"/>
      <c r="Q60" s="664"/>
    </row>
    <row r="61" spans="2:17" s="203" customFormat="1" ht="15" x14ac:dyDescent="0.25">
      <c r="B61" s="683" t="s">
        <v>2256</v>
      </c>
      <c r="C61" s="180" t="s">
        <v>570</v>
      </c>
      <c r="D61" s="667">
        <v>5600</v>
      </c>
      <c r="E61" s="664"/>
      <c r="F61" s="684" t="s">
        <v>2257</v>
      </c>
      <c r="G61" s="284"/>
      <c r="H61" s="284"/>
      <c r="I61" s="284"/>
      <c r="J61" s="284"/>
      <c r="K61" s="284"/>
      <c r="L61" s="284"/>
      <c r="M61" s="284"/>
      <c r="N61" s="664"/>
      <c r="O61" s="664"/>
      <c r="P61" s="664"/>
      <c r="Q61" s="664"/>
    </row>
    <row r="62" spans="2:17" s="203" customFormat="1" ht="15" x14ac:dyDescent="0.25">
      <c r="B62" s="683" t="s">
        <v>2258</v>
      </c>
      <c r="C62" s="180" t="s">
        <v>570</v>
      </c>
      <c r="D62" s="667">
        <v>6400</v>
      </c>
      <c r="E62" s="664"/>
      <c r="F62" s="664"/>
      <c r="G62" s="664"/>
      <c r="H62" s="664"/>
      <c r="I62" s="664"/>
      <c r="J62" s="664"/>
      <c r="K62" s="664"/>
      <c r="L62" s="664"/>
      <c r="M62" s="664"/>
      <c r="N62" s="664"/>
      <c r="O62" s="664"/>
      <c r="P62" s="664"/>
      <c r="Q62" s="664"/>
    </row>
    <row r="63" spans="2:17" s="203" customFormat="1" ht="15" x14ac:dyDescent="0.25">
      <c r="B63" s="683" t="s">
        <v>2198</v>
      </c>
      <c r="C63" s="180" t="s">
        <v>570</v>
      </c>
      <c r="D63" s="667">
        <v>4200</v>
      </c>
      <c r="E63" s="664"/>
      <c r="F63" s="684" t="s">
        <v>2259</v>
      </c>
      <c r="G63" s="664"/>
      <c r="H63" s="664"/>
      <c r="I63" s="664"/>
      <c r="J63" s="664"/>
      <c r="K63" s="664"/>
      <c r="L63" s="664"/>
      <c r="M63" s="664"/>
      <c r="N63" s="664"/>
      <c r="O63" s="664"/>
      <c r="P63" s="664"/>
      <c r="Q63" s="664"/>
    </row>
    <row r="64" spans="2:17" s="203" customFormat="1" ht="15" x14ac:dyDescent="0.25">
      <c r="B64" s="683" t="s">
        <v>2260</v>
      </c>
      <c r="C64" s="180" t="s">
        <v>570</v>
      </c>
      <c r="D64" s="667">
        <v>6200</v>
      </c>
      <c r="E64" s="664"/>
      <c r="F64" s="664"/>
      <c r="G64" s="664"/>
      <c r="H64" s="664"/>
      <c r="I64" s="664"/>
      <c r="J64" s="664"/>
      <c r="K64" s="664"/>
      <c r="L64" s="664"/>
      <c r="M64" s="664"/>
      <c r="N64" s="664"/>
      <c r="O64" s="664"/>
      <c r="P64" s="664"/>
      <c r="Q64" s="664"/>
    </row>
    <row r="65" spans="2:17" s="203" customFormat="1" ht="15" x14ac:dyDescent="0.25">
      <c r="B65" s="683" t="s">
        <v>2219</v>
      </c>
      <c r="C65" s="180" t="s">
        <v>570</v>
      </c>
      <c r="D65" s="667">
        <v>6100</v>
      </c>
      <c r="E65" s="664"/>
      <c r="F65" s="664"/>
      <c r="G65" s="664"/>
      <c r="H65" s="664"/>
      <c r="I65" s="664"/>
      <c r="J65" s="664"/>
      <c r="K65" s="664"/>
      <c r="L65" s="664"/>
      <c r="M65" s="664"/>
      <c r="N65" s="664"/>
      <c r="O65" s="664"/>
      <c r="P65" s="664"/>
      <c r="Q65" s="664"/>
    </row>
    <row r="66" spans="2:17" s="203" customFormat="1" ht="15" x14ac:dyDescent="0.25">
      <c r="B66" s="683" t="s">
        <v>2261</v>
      </c>
      <c r="C66" s="180" t="s">
        <v>570</v>
      </c>
      <c r="D66" s="667">
        <v>9300</v>
      </c>
      <c r="E66" s="664"/>
      <c r="F66" s="664"/>
      <c r="G66" s="664"/>
      <c r="H66" s="664"/>
      <c r="I66" s="664"/>
      <c r="J66" s="664"/>
      <c r="K66" s="664"/>
      <c r="L66" s="664"/>
      <c r="M66" s="664"/>
      <c r="N66" s="664"/>
      <c r="O66" s="664"/>
      <c r="P66" s="664"/>
      <c r="Q66" s="664"/>
    </row>
    <row r="67" spans="2:17" s="203" customFormat="1" ht="15" x14ac:dyDescent="0.25">
      <c r="B67" s="683" t="s">
        <v>2220</v>
      </c>
      <c r="C67" s="180" t="s">
        <v>570</v>
      </c>
      <c r="D67" s="667">
        <v>11800</v>
      </c>
      <c r="E67" s="664"/>
      <c r="F67" s="664"/>
      <c r="G67" s="664"/>
      <c r="H67" s="664"/>
      <c r="I67" s="664"/>
      <c r="J67" s="664"/>
      <c r="K67" s="664"/>
      <c r="L67" s="664"/>
      <c r="M67" s="664"/>
      <c r="N67" s="664"/>
      <c r="O67" s="664"/>
      <c r="P67" s="664"/>
      <c r="Q67" s="664"/>
    </row>
    <row r="68" spans="2:17" s="203" customFormat="1" ht="15" x14ac:dyDescent="0.25">
      <c r="B68" s="683" t="s">
        <v>2221</v>
      </c>
      <c r="C68" s="180" t="s">
        <v>570</v>
      </c>
      <c r="D68" s="667">
        <v>16300</v>
      </c>
      <c r="E68" s="664"/>
      <c r="F68" s="664"/>
      <c r="G68" s="664"/>
      <c r="H68" s="664"/>
      <c r="I68" s="664"/>
      <c r="J68" s="664"/>
      <c r="K68" s="664"/>
      <c r="L68" s="664"/>
      <c r="M68" s="664"/>
      <c r="N68" s="664"/>
      <c r="O68" s="664"/>
      <c r="P68" s="664"/>
      <c r="Q68" s="664"/>
    </row>
    <row r="69" spans="2:17" s="203" customFormat="1" ht="15" x14ac:dyDescent="0.25">
      <c r="B69" s="683" t="s">
        <v>2222</v>
      </c>
      <c r="C69" s="180" t="s">
        <v>570</v>
      </c>
      <c r="D69" s="667">
        <v>21700</v>
      </c>
      <c r="E69" s="664"/>
      <c r="F69" s="664"/>
      <c r="G69" s="664"/>
      <c r="H69" s="664"/>
      <c r="I69" s="664"/>
      <c r="J69" s="664"/>
      <c r="K69" s="664"/>
      <c r="L69" s="664"/>
      <c r="M69" s="664"/>
      <c r="N69" s="664"/>
      <c r="O69" s="664"/>
      <c r="P69" s="664"/>
      <c r="Q69" s="664"/>
    </row>
    <row r="70" spans="2:17" s="203" customFormat="1" ht="15" x14ac:dyDescent="0.25">
      <c r="B70" s="683" t="s">
        <v>2223</v>
      </c>
      <c r="C70" s="180" t="s">
        <v>570</v>
      </c>
      <c r="D70" s="667">
        <v>27900</v>
      </c>
      <c r="E70" s="664"/>
      <c r="F70" s="664"/>
      <c r="G70" s="664"/>
      <c r="H70" s="664"/>
      <c r="I70" s="664"/>
      <c r="J70" s="664"/>
      <c r="K70" s="664"/>
      <c r="L70" s="664"/>
      <c r="M70" s="664"/>
      <c r="N70" s="664"/>
      <c r="O70" s="664"/>
      <c r="P70" s="664"/>
      <c r="Q70" s="664"/>
    </row>
    <row r="71" spans="2:17" s="203" customFormat="1" x14ac:dyDescent="0.25">
      <c r="B71" s="1043" t="s">
        <v>2262</v>
      </c>
      <c r="C71" s="1043"/>
      <c r="D71" s="1043"/>
      <c r="E71" s="664"/>
      <c r="F71" s="664"/>
      <c r="G71" s="685"/>
      <c r="H71" s="664"/>
      <c r="I71" s="664"/>
      <c r="J71" s="664"/>
      <c r="K71" s="664"/>
      <c r="L71" s="664"/>
      <c r="M71" s="664"/>
      <c r="N71" s="664"/>
      <c r="O71" s="664"/>
      <c r="P71" s="664"/>
      <c r="Q71" s="664"/>
    </row>
    <row r="72" spans="2:17" s="203" customFormat="1" ht="15" x14ac:dyDescent="0.25">
      <c r="B72" s="681"/>
      <c r="C72" s="371" t="s">
        <v>364</v>
      </c>
      <c r="D72" s="371" t="s">
        <v>365</v>
      </c>
      <c r="E72" s="664"/>
      <c r="F72" s="664"/>
      <c r="G72" s="664"/>
      <c r="H72" s="664"/>
      <c r="I72" s="664"/>
      <c r="J72" s="664"/>
      <c r="K72" s="664"/>
      <c r="L72" s="664"/>
      <c r="M72" s="664"/>
      <c r="N72" s="664"/>
      <c r="O72" s="664"/>
      <c r="P72" s="664"/>
      <c r="Q72" s="664"/>
    </row>
    <row r="73" spans="2:17" s="203" customFormat="1" ht="15" x14ac:dyDescent="0.25">
      <c r="B73" s="683" t="s">
        <v>2263</v>
      </c>
      <c r="C73" s="667">
        <v>6000</v>
      </c>
      <c r="D73" s="667">
        <v>10600</v>
      </c>
      <c r="E73" s="664"/>
      <c r="F73" s="664"/>
      <c r="G73" s="664"/>
      <c r="H73" s="664"/>
      <c r="I73" s="664"/>
      <c r="J73" s="664"/>
      <c r="K73" s="664"/>
      <c r="L73" s="664"/>
      <c r="M73" s="664"/>
      <c r="N73" s="664"/>
      <c r="O73" s="664"/>
      <c r="P73" s="664"/>
      <c r="Q73" s="664"/>
    </row>
    <row r="74" spans="2:17" s="203" customFormat="1" ht="15" x14ac:dyDescent="0.25">
      <c r="B74" s="683" t="s">
        <v>2264</v>
      </c>
      <c r="C74" s="667">
        <v>8000</v>
      </c>
      <c r="D74" s="667">
        <v>14200</v>
      </c>
      <c r="E74" s="664"/>
      <c r="F74" s="664"/>
      <c r="G74" s="664"/>
      <c r="H74" s="664"/>
      <c r="I74" s="664"/>
      <c r="J74" s="664"/>
      <c r="K74" s="664"/>
      <c r="L74" s="664"/>
      <c r="M74" s="664"/>
      <c r="N74" s="664"/>
      <c r="O74" s="664"/>
      <c r="P74" s="664"/>
      <c r="Q74" s="664"/>
    </row>
    <row r="75" spans="2:17" s="203" customFormat="1" ht="15" x14ac:dyDescent="0.25">
      <c r="B75" s="683" t="s">
        <v>2265</v>
      </c>
      <c r="C75" s="667">
        <v>17900</v>
      </c>
      <c r="D75" s="667">
        <v>31800</v>
      </c>
      <c r="E75" s="664"/>
      <c r="F75" s="664"/>
      <c r="G75" s="664"/>
      <c r="H75" s="664"/>
      <c r="I75" s="664"/>
      <c r="J75" s="664"/>
      <c r="K75" s="664"/>
      <c r="L75" s="664"/>
      <c r="M75" s="664"/>
      <c r="N75" s="664"/>
      <c r="O75" s="664"/>
      <c r="P75" s="664"/>
      <c r="Q75" s="664"/>
    </row>
    <row r="76" spans="2:17" s="203" customFormat="1" ht="15" x14ac:dyDescent="0.25">
      <c r="B76" s="683" t="s">
        <v>2266</v>
      </c>
      <c r="C76" s="667">
        <v>21900</v>
      </c>
      <c r="D76" s="667">
        <v>38900</v>
      </c>
      <c r="E76" s="664"/>
      <c r="F76" s="664"/>
      <c r="G76" s="664"/>
      <c r="H76" s="664"/>
      <c r="I76" s="664"/>
      <c r="J76" s="664"/>
      <c r="K76" s="664"/>
      <c r="L76" s="664"/>
      <c r="M76" s="664"/>
      <c r="N76" s="664"/>
      <c r="O76" s="664"/>
      <c r="P76" s="664"/>
      <c r="Q76" s="664"/>
    </row>
    <row r="77" spans="2:17" s="203" customFormat="1" ht="15" x14ac:dyDescent="0.25">
      <c r="B77" s="683" t="s">
        <v>2267</v>
      </c>
      <c r="C77" s="667">
        <v>31800</v>
      </c>
      <c r="D77" s="667">
        <v>56500</v>
      </c>
      <c r="E77" s="664"/>
      <c r="F77" s="664"/>
      <c r="G77" s="664"/>
      <c r="H77" s="664"/>
      <c r="I77" s="664"/>
      <c r="J77" s="664"/>
      <c r="K77" s="664"/>
      <c r="L77" s="664"/>
      <c r="M77" s="664"/>
      <c r="N77" s="664"/>
      <c r="O77" s="664"/>
      <c r="P77" s="664"/>
      <c r="Q77" s="664"/>
    </row>
    <row r="78" spans="2:17" s="203" customFormat="1" ht="15" x14ac:dyDescent="0.25">
      <c r="B78" s="683" t="s">
        <v>2268</v>
      </c>
      <c r="C78" s="667">
        <v>4000</v>
      </c>
      <c r="D78" s="667">
        <v>7100</v>
      </c>
      <c r="E78" s="664"/>
      <c r="F78" s="664"/>
      <c r="G78" s="664"/>
      <c r="H78" s="664"/>
      <c r="I78" s="664"/>
      <c r="J78" s="664"/>
      <c r="K78" s="664"/>
      <c r="L78" s="664"/>
      <c r="M78" s="664"/>
      <c r="N78" s="664"/>
      <c r="O78" s="664"/>
      <c r="P78" s="664"/>
      <c r="Q78" s="664"/>
    </row>
    <row r="79" spans="2:17" s="203" customFormat="1" ht="15" x14ac:dyDescent="0.25">
      <c r="B79" s="683" t="s">
        <v>2269</v>
      </c>
      <c r="C79" s="667">
        <v>41800</v>
      </c>
      <c r="D79" s="667">
        <v>74200</v>
      </c>
      <c r="E79" s="664"/>
      <c r="F79" s="664"/>
      <c r="G79" s="664"/>
      <c r="H79" s="664"/>
      <c r="I79" s="664"/>
      <c r="J79" s="664"/>
      <c r="K79" s="664"/>
      <c r="L79" s="664"/>
      <c r="M79" s="664"/>
      <c r="N79" s="664"/>
      <c r="O79" s="664"/>
      <c r="P79" s="664"/>
      <c r="Q79" s="664"/>
    </row>
    <row r="81" spans="2:12" ht="14.25" customHeight="1" x14ac:dyDescent="0.25"/>
    <row r="82" spans="2:12" ht="64.5" customHeight="1" x14ac:dyDescent="0.25">
      <c r="B82" s="1044" t="s">
        <v>2270</v>
      </c>
      <c r="C82" s="1044"/>
      <c r="D82" s="1044"/>
      <c r="E82" s="1044"/>
      <c r="F82" s="1044"/>
      <c r="G82" s="1044"/>
      <c r="H82" s="687"/>
      <c r="I82" s="688"/>
      <c r="J82" s="688"/>
      <c r="K82" s="688"/>
      <c r="L82" s="688"/>
    </row>
    <row r="83" spans="2:12" ht="51.4" customHeight="1" x14ac:dyDescent="0.25">
      <c r="B83" s="1045" t="s">
        <v>2271</v>
      </c>
      <c r="C83" s="1045"/>
      <c r="D83" s="1045"/>
      <c r="E83" s="1045"/>
      <c r="F83" s="1045"/>
      <c r="G83" s="1045"/>
      <c r="H83" s="1046"/>
      <c r="I83" s="1046"/>
      <c r="J83" s="1046"/>
      <c r="K83" s="1046"/>
      <c r="L83" s="1046"/>
    </row>
    <row r="84" spans="2:12" ht="45" x14ac:dyDescent="0.25">
      <c r="B84" s="668" t="s">
        <v>2272</v>
      </c>
      <c r="C84" s="668" t="s">
        <v>2273</v>
      </c>
      <c r="D84" s="668" t="s">
        <v>2274</v>
      </c>
      <c r="E84" s="668" t="s">
        <v>2275</v>
      </c>
      <c r="F84" s="689" t="s">
        <v>2276</v>
      </c>
      <c r="G84" s="690" t="s">
        <v>2277</v>
      </c>
      <c r="H84" s="691"/>
      <c r="I84" s="675"/>
      <c r="J84" s="675"/>
      <c r="K84" s="675"/>
      <c r="L84" s="692"/>
    </row>
    <row r="85" spans="2:12" x14ac:dyDescent="0.25">
      <c r="B85" s="693" t="s">
        <v>2278</v>
      </c>
      <c r="C85" s="180">
        <v>9.5</v>
      </c>
      <c r="D85" s="180" t="s">
        <v>2279</v>
      </c>
      <c r="E85" s="180">
        <v>16</v>
      </c>
      <c r="F85" s="694">
        <v>64220</v>
      </c>
      <c r="G85" s="694">
        <v>69620</v>
      </c>
      <c r="H85" s="695"/>
      <c r="I85" s="284"/>
      <c r="J85" s="284"/>
      <c r="K85" s="284"/>
      <c r="L85" s="696"/>
    </row>
    <row r="86" spans="2:12" x14ac:dyDescent="0.25">
      <c r="B86" s="697" t="s">
        <v>2280</v>
      </c>
      <c r="C86" s="180">
        <v>10.8</v>
      </c>
      <c r="D86" s="180" t="s">
        <v>2281</v>
      </c>
      <c r="E86" s="180">
        <v>25</v>
      </c>
      <c r="F86" s="694">
        <v>77780</v>
      </c>
      <c r="G86" s="694">
        <v>83180</v>
      </c>
      <c r="H86" s="695"/>
      <c r="I86" s="284"/>
      <c r="J86" s="284"/>
      <c r="K86" s="284"/>
      <c r="L86" s="696"/>
    </row>
    <row r="87" spans="2:12" x14ac:dyDescent="0.25">
      <c r="B87" s="697" t="s">
        <v>2282</v>
      </c>
      <c r="C87" s="180">
        <v>12.2</v>
      </c>
      <c r="D87" s="180" t="s">
        <v>2281</v>
      </c>
      <c r="E87" s="180">
        <v>25</v>
      </c>
      <c r="F87" s="694">
        <v>77780</v>
      </c>
      <c r="G87" s="694">
        <v>83180</v>
      </c>
      <c r="H87" s="695"/>
      <c r="I87" s="284"/>
      <c r="J87" s="284"/>
      <c r="K87" s="284"/>
      <c r="L87" s="696"/>
    </row>
    <row r="88" spans="2:12" x14ac:dyDescent="0.25">
      <c r="B88" s="697" t="s">
        <v>2283</v>
      </c>
      <c r="C88" s="180">
        <v>13.6</v>
      </c>
      <c r="D88" s="180" t="s">
        <v>2281</v>
      </c>
      <c r="E88" s="180">
        <v>25</v>
      </c>
      <c r="F88" s="694">
        <v>77780</v>
      </c>
      <c r="G88" s="694">
        <v>83180</v>
      </c>
      <c r="H88" s="695"/>
      <c r="I88" s="284"/>
      <c r="J88" s="284"/>
      <c r="K88" s="284"/>
      <c r="L88" s="696"/>
    </row>
    <row r="89" spans="2:12" x14ac:dyDescent="0.25">
      <c r="B89" s="693" t="s">
        <v>2284</v>
      </c>
      <c r="C89" s="180">
        <v>14.5</v>
      </c>
      <c r="D89" s="180" t="s">
        <v>2281</v>
      </c>
      <c r="E89" s="180">
        <v>25</v>
      </c>
      <c r="F89" s="694">
        <v>77780</v>
      </c>
      <c r="G89" s="694">
        <v>83180</v>
      </c>
      <c r="H89" s="695"/>
      <c r="I89" s="284"/>
      <c r="J89" s="284"/>
      <c r="K89" s="284"/>
      <c r="L89" s="696"/>
    </row>
    <row r="90" spans="2:12" x14ac:dyDescent="0.25">
      <c r="B90" s="697" t="s">
        <v>2285</v>
      </c>
      <c r="C90" s="180">
        <v>16.5</v>
      </c>
      <c r="D90" s="663" t="s">
        <v>2286</v>
      </c>
      <c r="E90" s="663">
        <v>32</v>
      </c>
      <c r="F90" s="698">
        <v>83460</v>
      </c>
      <c r="G90" s="694">
        <v>88860</v>
      </c>
      <c r="H90" s="695"/>
      <c r="I90" s="284"/>
      <c r="J90" s="284"/>
      <c r="K90" s="284"/>
      <c r="L90" s="696"/>
    </row>
    <row r="91" spans="2:12" x14ac:dyDescent="0.25">
      <c r="B91" s="697" t="s">
        <v>2287</v>
      </c>
      <c r="C91" s="180">
        <v>17.7</v>
      </c>
      <c r="D91" s="663" t="s">
        <v>2286</v>
      </c>
      <c r="E91" s="663">
        <v>32</v>
      </c>
      <c r="F91" s="698">
        <v>83460</v>
      </c>
      <c r="G91" s="694">
        <v>88860</v>
      </c>
      <c r="H91" s="695"/>
      <c r="I91" s="284"/>
      <c r="J91" s="284"/>
      <c r="K91" s="284"/>
      <c r="L91" s="696"/>
    </row>
    <row r="92" spans="2:12" x14ac:dyDescent="0.25">
      <c r="B92" s="693" t="s">
        <v>2288</v>
      </c>
      <c r="C92" s="180">
        <v>20.2</v>
      </c>
      <c r="D92" s="663" t="s">
        <v>2286</v>
      </c>
      <c r="E92" s="663">
        <v>32</v>
      </c>
      <c r="F92" s="698">
        <v>83460</v>
      </c>
      <c r="G92" s="694">
        <v>88860</v>
      </c>
      <c r="H92" s="695"/>
      <c r="I92" s="284"/>
      <c r="J92" s="284"/>
      <c r="K92" s="284"/>
      <c r="L92" s="696"/>
    </row>
    <row r="93" spans="2:12" x14ac:dyDescent="0.25">
      <c r="B93" s="693" t="s">
        <v>2289</v>
      </c>
      <c r="C93" s="180">
        <v>19.899999999999999</v>
      </c>
      <c r="D93" s="663" t="s">
        <v>2286</v>
      </c>
      <c r="E93" s="663">
        <v>32</v>
      </c>
      <c r="F93" s="698">
        <v>83460</v>
      </c>
      <c r="G93" s="694">
        <v>88860</v>
      </c>
      <c r="H93" s="695"/>
      <c r="I93" s="284"/>
      <c r="J93" s="284"/>
      <c r="K93" s="284"/>
      <c r="L93" s="696"/>
    </row>
    <row r="94" spans="2:12" x14ac:dyDescent="0.25">
      <c r="B94" s="697" t="s">
        <v>2290</v>
      </c>
      <c r="C94" s="663">
        <v>25.1</v>
      </c>
      <c r="D94" s="180" t="s">
        <v>2291</v>
      </c>
      <c r="E94" s="180">
        <v>38</v>
      </c>
      <c r="F94" s="694">
        <v>86340</v>
      </c>
      <c r="G94" s="694">
        <v>91740</v>
      </c>
      <c r="H94" s="695"/>
      <c r="I94" s="284"/>
      <c r="J94" s="284"/>
      <c r="K94" s="284"/>
      <c r="L94" s="696"/>
    </row>
    <row r="95" spans="2:12" x14ac:dyDescent="0.25">
      <c r="B95" s="693" t="s">
        <v>2292</v>
      </c>
      <c r="C95" s="663">
        <v>22.7</v>
      </c>
      <c r="D95" s="180" t="s">
        <v>2291</v>
      </c>
      <c r="E95" s="180">
        <v>38</v>
      </c>
      <c r="F95" s="694">
        <v>86340</v>
      </c>
      <c r="G95" s="694">
        <v>91740</v>
      </c>
      <c r="H95" s="695"/>
      <c r="I95" s="573"/>
      <c r="J95" s="284"/>
      <c r="K95" s="284"/>
      <c r="L95" s="696"/>
    </row>
    <row r="96" spans="2:12" x14ac:dyDescent="0.25">
      <c r="B96" s="693" t="s">
        <v>2293</v>
      </c>
      <c r="C96" s="180">
        <v>28.2</v>
      </c>
      <c r="D96" s="180" t="s">
        <v>2294</v>
      </c>
      <c r="E96" s="180">
        <v>60</v>
      </c>
      <c r="F96" s="694">
        <v>104900</v>
      </c>
      <c r="G96" s="694">
        <v>110300</v>
      </c>
      <c r="H96" s="695"/>
      <c r="I96" s="284"/>
      <c r="J96" s="699"/>
      <c r="K96" s="284"/>
      <c r="L96" s="696"/>
    </row>
    <row r="97" spans="2:12" x14ac:dyDescent="0.25">
      <c r="B97" s="693" t="s">
        <v>2295</v>
      </c>
      <c r="C97" s="180">
        <v>26.6</v>
      </c>
      <c r="D97" s="180" t="s">
        <v>2294</v>
      </c>
      <c r="E97" s="180">
        <v>60</v>
      </c>
      <c r="F97" s="694">
        <v>104900</v>
      </c>
      <c r="G97" s="694">
        <v>110300</v>
      </c>
      <c r="H97" s="695"/>
      <c r="I97" s="284"/>
      <c r="J97" s="699"/>
      <c r="K97" s="284"/>
      <c r="L97" s="696"/>
    </row>
    <row r="98" spans="2:12" x14ac:dyDescent="0.25">
      <c r="B98" s="697" t="s">
        <v>2296</v>
      </c>
      <c r="C98" s="180">
        <v>33.200000000000003</v>
      </c>
      <c r="D98" s="180" t="s">
        <v>2294</v>
      </c>
      <c r="E98" s="180">
        <v>60</v>
      </c>
      <c r="F98" s="694">
        <v>104900</v>
      </c>
      <c r="G98" s="694">
        <v>110300</v>
      </c>
      <c r="H98" s="695"/>
      <c r="I98" s="284"/>
      <c r="J98" s="699"/>
      <c r="K98" s="284"/>
      <c r="L98" s="696"/>
    </row>
    <row r="99" spans="2:12" x14ac:dyDescent="0.25">
      <c r="B99" s="697" t="s">
        <v>2297</v>
      </c>
      <c r="C99" s="180">
        <v>30.8</v>
      </c>
      <c r="D99" s="180" t="s">
        <v>2294</v>
      </c>
      <c r="E99" s="180">
        <v>60</v>
      </c>
      <c r="F99" s="694">
        <v>104900</v>
      </c>
      <c r="G99" s="694">
        <v>110300</v>
      </c>
      <c r="H99" s="695"/>
      <c r="I99" s="284"/>
      <c r="J99" s="699"/>
      <c r="K99" s="284"/>
      <c r="L99" s="696"/>
    </row>
    <row r="100" spans="2:12" x14ac:dyDescent="0.25">
      <c r="B100" s="697" t="s">
        <v>2298</v>
      </c>
      <c r="C100" s="180">
        <v>37.200000000000003</v>
      </c>
      <c r="D100" s="180" t="s">
        <v>2294</v>
      </c>
      <c r="E100" s="180">
        <v>60</v>
      </c>
      <c r="F100" s="694">
        <v>104900</v>
      </c>
      <c r="G100" s="694">
        <v>110300</v>
      </c>
      <c r="H100" s="695"/>
      <c r="I100" s="284"/>
      <c r="J100" s="699"/>
      <c r="K100" s="284"/>
      <c r="L100" s="696"/>
    </row>
    <row r="101" spans="2:12" x14ac:dyDescent="0.25">
      <c r="B101" s="697" t="s">
        <v>2299</v>
      </c>
      <c r="C101" s="180">
        <v>36.700000000000003</v>
      </c>
      <c r="D101" s="180" t="s">
        <v>2294</v>
      </c>
      <c r="E101" s="180">
        <v>60</v>
      </c>
      <c r="F101" s="694">
        <v>104900</v>
      </c>
      <c r="G101" s="694">
        <v>110300</v>
      </c>
      <c r="H101" s="695"/>
      <c r="I101" s="284"/>
      <c r="J101" s="699"/>
      <c r="K101" s="284"/>
      <c r="L101" s="696"/>
    </row>
    <row r="102" spans="2:12" x14ac:dyDescent="0.25">
      <c r="B102" s="697" t="s">
        <v>2300</v>
      </c>
      <c r="C102" s="180">
        <v>44</v>
      </c>
      <c r="D102" s="180" t="s">
        <v>2301</v>
      </c>
      <c r="E102" s="180">
        <v>90</v>
      </c>
      <c r="F102" s="694">
        <v>171250</v>
      </c>
      <c r="G102" s="694">
        <v>176650</v>
      </c>
      <c r="H102" s="695"/>
      <c r="I102" s="284"/>
      <c r="J102" s="699"/>
      <c r="K102" s="284"/>
      <c r="L102" s="696"/>
    </row>
    <row r="103" spans="2:12" x14ac:dyDescent="0.25">
      <c r="B103" s="697" t="s">
        <v>2302</v>
      </c>
      <c r="C103" s="180">
        <v>43.9</v>
      </c>
      <c r="D103" s="180" t="s">
        <v>2301</v>
      </c>
      <c r="E103" s="180">
        <v>90</v>
      </c>
      <c r="F103" s="694">
        <v>171250</v>
      </c>
      <c r="G103" s="694">
        <v>176650</v>
      </c>
      <c r="H103" s="695"/>
      <c r="I103" s="284"/>
      <c r="J103" s="699"/>
      <c r="K103" s="284"/>
      <c r="L103" s="696"/>
    </row>
    <row r="104" spans="2:12" x14ac:dyDescent="0.25">
      <c r="B104" s="697" t="s">
        <v>2303</v>
      </c>
      <c r="C104" s="180">
        <v>51.2</v>
      </c>
      <c r="D104" s="180" t="s">
        <v>2301</v>
      </c>
      <c r="E104" s="180">
        <v>90</v>
      </c>
      <c r="F104" s="694">
        <v>171250</v>
      </c>
      <c r="G104" s="694">
        <v>176650</v>
      </c>
      <c r="H104" s="695"/>
      <c r="I104" s="284"/>
      <c r="J104" s="699"/>
      <c r="K104" s="284"/>
      <c r="L104" s="696"/>
    </row>
    <row r="105" spans="2:12" x14ac:dyDescent="0.25">
      <c r="B105" s="697" t="s">
        <v>2304</v>
      </c>
      <c r="C105" s="180">
        <v>52.8</v>
      </c>
      <c r="D105" s="180" t="s">
        <v>2301</v>
      </c>
      <c r="E105" s="180">
        <v>90</v>
      </c>
      <c r="F105" s="694">
        <v>171250</v>
      </c>
      <c r="G105" s="694">
        <v>176650</v>
      </c>
      <c r="H105" s="695"/>
      <c r="I105" s="284"/>
      <c r="J105" s="699"/>
      <c r="K105" s="284"/>
      <c r="L105" s="696"/>
    </row>
    <row r="106" spans="2:12" x14ac:dyDescent="0.25">
      <c r="B106" s="697" t="s">
        <v>2305</v>
      </c>
      <c r="C106" s="180">
        <v>62.1</v>
      </c>
      <c r="D106" s="180" t="s">
        <v>2306</v>
      </c>
      <c r="E106" s="180">
        <v>110</v>
      </c>
      <c r="F106" s="694">
        <v>201500</v>
      </c>
      <c r="G106" s="694">
        <v>206900</v>
      </c>
      <c r="H106" s="695"/>
      <c r="I106" s="284"/>
      <c r="J106" s="699"/>
      <c r="K106" s="284"/>
      <c r="L106" s="696"/>
    </row>
    <row r="107" spans="2:12" x14ac:dyDescent="0.25">
      <c r="B107" s="693" t="s">
        <v>2307</v>
      </c>
      <c r="C107" s="180">
        <v>65.5</v>
      </c>
      <c r="D107" s="180" t="s">
        <v>2306</v>
      </c>
      <c r="E107" s="180">
        <v>110</v>
      </c>
      <c r="F107" s="694">
        <v>201500</v>
      </c>
      <c r="G107" s="694">
        <v>206900</v>
      </c>
      <c r="H107" s="695"/>
      <c r="I107" s="284"/>
      <c r="J107" s="699"/>
      <c r="K107" s="284"/>
      <c r="L107" s="696"/>
    </row>
    <row r="108" spans="2:12" x14ac:dyDescent="0.25">
      <c r="B108" s="697" t="s">
        <v>2308</v>
      </c>
      <c r="C108" s="180">
        <v>73.900000000000006</v>
      </c>
      <c r="D108" s="180" t="s">
        <v>2306</v>
      </c>
      <c r="E108" s="180">
        <v>110</v>
      </c>
      <c r="F108" s="694">
        <v>201500</v>
      </c>
      <c r="G108" s="694">
        <v>206900</v>
      </c>
      <c r="H108" s="695"/>
      <c r="I108" s="284"/>
      <c r="J108" s="699"/>
      <c r="K108" s="284"/>
      <c r="L108" s="696"/>
    </row>
    <row r="109" spans="2:12" x14ac:dyDescent="0.25">
      <c r="B109" s="697" t="s">
        <v>2309</v>
      </c>
      <c r="C109" s="180">
        <v>83.2</v>
      </c>
      <c r="D109" s="1047"/>
      <c r="E109" s="1047"/>
      <c r="F109" s="1047"/>
      <c r="G109" s="1047"/>
      <c r="H109" s="701"/>
      <c r="I109" s="284"/>
      <c r="J109" s="702"/>
      <c r="K109" s="703"/>
      <c r="L109" s="696"/>
    </row>
    <row r="110" spans="2:12" x14ac:dyDescent="0.25">
      <c r="B110" s="697" t="s">
        <v>2310</v>
      </c>
      <c r="C110" s="180">
        <v>96.2</v>
      </c>
      <c r="D110" s="1047"/>
      <c r="E110" s="1047"/>
      <c r="F110" s="1047"/>
      <c r="G110" s="1047"/>
      <c r="H110" s="701"/>
      <c r="I110" s="284"/>
      <c r="J110" s="702"/>
      <c r="K110" s="703"/>
      <c r="L110" s="696"/>
    </row>
    <row r="111" spans="2:12" x14ac:dyDescent="0.25">
      <c r="B111" s="704" t="s">
        <v>2311</v>
      </c>
    </row>
    <row r="113" spans="2:13" ht="51.4" customHeight="1" x14ac:dyDescent="0.25">
      <c r="B113" s="1048" t="s">
        <v>2312</v>
      </c>
      <c r="C113" s="1048"/>
      <c r="D113" s="1048"/>
      <c r="E113" s="1048"/>
      <c r="F113" s="1048"/>
      <c r="G113" s="1048"/>
      <c r="H113" s="1046"/>
      <c r="I113" s="1046"/>
      <c r="J113" s="1046"/>
      <c r="K113" s="1046"/>
      <c r="L113" s="1046"/>
      <c r="M113" s="705"/>
    </row>
    <row r="114" spans="2:13" ht="45" x14ac:dyDescent="0.25">
      <c r="B114" s="668" t="s">
        <v>2272</v>
      </c>
      <c r="C114" s="668" t="s">
        <v>2273</v>
      </c>
      <c r="D114" s="668" t="s">
        <v>2274</v>
      </c>
      <c r="E114" s="668" t="s">
        <v>2275</v>
      </c>
      <c r="F114" s="689" t="s">
        <v>2276</v>
      </c>
      <c r="G114" s="690" t="s">
        <v>2277</v>
      </c>
      <c r="H114" s="691"/>
      <c r="I114" s="675"/>
      <c r="J114" s="675"/>
      <c r="K114" s="675"/>
      <c r="L114" s="692"/>
    </row>
    <row r="115" spans="2:13" x14ac:dyDescent="0.25">
      <c r="B115" s="697" t="s">
        <v>2313</v>
      </c>
      <c r="C115" s="180">
        <v>10</v>
      </c>
      <c r="D115" s="180" t="s">
        <v>2279</v>
      </c>
      <c r="E115" s="180">
        <v>16</v>
      </c>
      <c r="F115" s="694">
        <v>64220</v>
      </c>
      <c r="G115" s="694">
        <v>69620</v>
      </c>
      <c r="H115" s="706"/>
      <c r="I115" s="284"/>
      <c r="J115" s="284"/>
      <c r="K115" s="284"/>
      <c r="L115" s="696"/>
    </row>
    <row r="116" spans="2:13" x14ac:dyDescent="0.25">
      <c r="B116" s="697" t="s">
        <v>2314</v>
      </c>
      <c r="C116" s="180">
        <v>12.5</v>
      </c>
      <c r="D116" s="180" t="s">
        <v>2281</v>
      </c>
      <c r="E116" s="180">
        <v>25</v>
      </c>
      <c r="F116" s="694">
        <v>77780</v>
      </c>
      <c r="G116" s="694">
        <v>83180</v>
      </c>
      <c r="H116" s="706"/>
      <c r="I116" s="284"/>
      <c r="J116" s="284"/>
      <c r="K116" s="284"/>
      <c r="L116" s="696"/>
    </row>
    <row r="117" spans="2:13" x14ac:dyDescent="0.25">
      <c r="B117" s="697" t="s">
        <v>2315</v>
      </c>
      <c r="C117" s="180">
        <v>11.8</v>
      </c>
      <c r="D117" s="180" t="s">
        <v>2281</v>
      </c>
      <c r="E117" s="180">
        <v>25</v>
      </c>
      <c r="F117" s="694">
        <v>77780</v>
      </c>
      <c r="G117" s="694">
        <v>83180</v>
      </c>
      <c r="H117" s="706"/>
      <c r="I117" s="284"/>
      <c r="J117" s="284"/>
      <c r="K117" s="284"/>
      <c r="L117" s="696"/>
    </row>
    <row r="118" spans="2:13" x14ac:dyDescent="0.25">
      <c r="B118" s="697" t="s">
        <v>2316</v>
      </c>
      <c r="C118" s="180">
        <v>11</v>
      </c>
      <c r="D118" s="180" t="s">
        <v>2281</v>
      </c>
      <c r="E118" s="180">
        <v>25</v>
      </c>
      <c r="F118" s="694">
        <v>77780</v>
      </c>
      <c r="G118" s="694">
        <v>83180</v>
      </c>
      <c r="H118" s="706"/>
      <c r="I118" s="284"/>
      <c r="J118" s="284"/>
      <c r="K118" s="284"/>
      <c r="L118" s="696"/>
    </row>
    <row r="119" spans="2:13" x14ac:dyDescent="0.25">
      <c r="B119" s="697" t="s">
        <v>2317</v>
      </c>
      <c r="C119" s="180">
        <v>12.7</v>
      </c>
      <c r="D119" s="180" t="s">
        <v>2281</v>
      </c>
      <c r="E119" s="180">
        <v>25</v>
      </c>
      <c r="F119" s="694">
        <v>77780</v>
      </c>
      <c r="G119" s="694">
        <v>83180</v>
      </c>
      <c r="H119" s="706"/>
      <c r="I119" s="284"/>
      <c r="J119" s="284"/>
      <c r="K119" s="284"/>
      <c r="L119" s="696"/>
    </row>
    <row r="120" spans="2:13" x14ac:dyDescent="0.25">
      <c r="B120" s="697" t="s">
        <v>2318</v>
      </c>
      <c r="C120" s="180">
        <v>14</v>
      </c>
      <c r="D120" s="180" t="s">
        <v>2281</v>
      </c>
      <c r="E120" s="180">
        <v>25</v>
      </c>
      <c r="F120" s="694">
        <v>77780</v>
      </c>
      <c r="G120" s="694">
        <v>83180</v>
      </c>
      <c r="H120" s="706"/>
      <c r="I120" s="284"/>
      <c r="J120" s="284"/>
      <c r="K120" s="284"/>
      <c r="L120" s="696"/>
    </row>
    <row r="121" spans="2:13" x14ac:dyDescent="0.25">
      <c r="B121" s="697" t="s">
        <v>2319</v>
      </c>
      <c r="C121" s="180">
        <v>17.600000000000001</v>
      </c>
      <c r="D121" s="180" t="s">
        <v>2286</v>
      </c>
      <c r="E121" s="180">
        <v>32</v>
      </c>
      <c r="F121" s="698">
        <v>83460</v>
      </c>
      <c r="G121" s="694">
        <v>88860</v>
      </c>
      <c r="H121" s="706"/>
      <c r="I121" s="284"/>
      <c r="J121" s="284"/>
      <c r="K121" s="284"/>
      <c r="L121" s="696"/>
    </row>
    <row r="122" spans="2:13" x14ac:dyDescent="0.25">
      <c r="B122" s="697" t="s">
        <v>2320</v>
      </c>
      <c r="C122" s="180">
        <v>14.4</v>
      </c>
      <c r="D122" s="180" t="s">
        <v>2281</v>
      </c>
      <c r="E122" s="180">
        <v>25</v>
      </c>
      <c r="F122" s="694">
        <v>77780</v>
      </c>
      <c r="G122" s="694">
        <v>83180</v>
      </c>
      <c r="H122" s="706"/>
      <c r="I122" s="284"/>
      <c r="J122" s="284"/>
      <c r="K122" s="284"/>
      <c r="L122" s="696"/>
    </row>
    <row r="123" spans="2:13" x14ac:dyDescent="0.25">
      <c r="B123" s="697" t="s">
        <v>2321</v>
      </c>
      <c r="C123" s="180">
        <v>20</v>
      </c>
      <c r="D123" s="180" t="s">
        <v>2286</v>
      </c>
      <c r="E123" s="180">
        <v>32</v>
      </c>
      <c r="F123" s="698">
        <v>83460</v>
      </c>
      <c r="G123" s="694">
        <v>88860</v>
      </c>
      <c r="H123" s="706"/>
      <c r="I123" s="284"/>
      <c r="J123" s="284"/>
      <c r="K123" s="284"/>
      <c r="L123" s="696"/>
    </row>
    <row r="124" spans="2:13" x14ac:dyDescent="0.25">
      <c r="B124" s="697" t="s">
        <v>2322</v>
      </c>
      <c r="C124" s="180">
        <v>20.3</v>
      </c>
      <c r="D124" s="180" t="s">
        <v>2286</v>
      </c>
      <c r="E124" s="180">
        <v>32</v>
      </c>
      <c r="F124" s="698">
        <v>83460</v>
      </c>
      <c r="G124" s="694">
        <v>88860</v>
      </c>
      <c r="H124" s="706"/>
      <c r="I124" s="284"/>
      <c r="J124" s="284"/>
      <c r="K124" s="284"/>
      <c r="L124" s="696"/>
    </row>
    <row r="125" spans="2:13" x14ac:dyDescent="0.25">
      <c r="B125" s="697" t="s">
        <v>2323</v>
      </c>
      <c r="C125" s="180">
        <v>22.4</v>
      </c>
      <c r="D125" s="180" t="s">
        <v>2291</v>
      </c>
      <c r="E125" s="180">
        <v>38</v>
      </c>
      <c r="F125" s="694">
        <v>86340</v>
      </c>
      <c r="G125" s="694">
        <v>91740</v>
      </c>
      <c r="H125" s="706"/>
      <c r="I125" s="284"/>
      <c r="J125" s="284"/>
      <c r="K125" s="284"/>
      <c r="L125" s="696"/>
    </row>
    <row r="126" spans="2:13" x14ac:dyDescent="0.25">
      <c r="B126" s="697" t="s">
        <v>2324</v>
      </c>
      <c r="C126" s="180">
        <v>24.5</v>
      </c>
      <c r="D126" s="180" t="s">
        <v>2291</v>
      </c>
      <c r="E126" s="180">
        <v>38</v>
      </c>
      <c r="F126" s="694">
        <v>86340</v>
      </c>
      <c r="G126" s="694">
        <v>91740</v>
      </c>
      <c r="H126" s="706"/>
      <c r="I126" s="284"/>
      <c r="J126" s="284"/>
      <c r="K126" s="284"/>
      <c r="L126" s="696"/>
    </row>
    <row r="127" spans="2:13" x14ac:dyDescent="0.25">
      <c r="B127" s="697" t="s">
        <v>2325</v>
      </c>
      <c r="C127" s="180">
        <v>32.4</v>
      </c>
      <c r="D127" s="180" t="s">
        <v>2294</v>
      </c>
      <c r="E127" s="180">
        <v>60</v>
      </c>
      <c r="F127" s="694">
        <v>104900</v>
      </c>
      <c r="G127" s="694">
        <v>110300</v>
      </c>
      <c r="H127" s="706"/>
      <c r="I127" s="284"/>
      <c r="J127" s="699"/>
      <c r="K127" s="284"/>
      <c r="L127" s="696"/>
    </row>
    <row r="128" spans="2:13" x14ac:dyDescent="0.25">
      <c r="B128" s="697" t="s">
        <v>2326</v>
      </c>
      <c r="C128" s="180">
        <v>30.7</v>
      </c>
      <c r="D128" s="180" t="s">
        <v>2294</v>
      </c>
      <c r="E128" s="180">
        <v>60</v>
      </c>
      <c r="F128" s="694">
        <v>104900</v>
      </c>
      <c r="G128" s="694">
        <v>110300</v>
      </c>
      <c r="H128" s="706"/>
      <c r="I128" s="284"/>
      <c r="J128" s="699"/>
      <c r="K128" s="284"/>
      <c r="L128" s="696"/>
    </row>
    <row r="129" spans="2:16" x14ac:dyDescent="0.25">
      <c r="B129" s="697" t="s">
        <v>314</v>
      </c>
      <c r="C129" s="180">
        <v>38.4</v>
      </c>
      <c r="D129" s="180" t="s">
        <v>2294</v>
      </c>
      <c r="E129" s="180">
        <v>60</v>
      </c>
      <c r="F129" s="694">
        <v>104900</v>
      </c>
      <c r="G129" s="694">
        <v>110300</v>
      </c>
      <c r="H129" s="706"/>
      <c r="I129" s="284"/>
      <c r="J129" s="699"/>
      <c r="K129" s="284"/>
      <c r="L129" s="696"/>
    </row>
    <row r="130" spans="2:16" x14ac:dyDescent="0.25">
      <c r="B130" s="697" t="s">
        <v>2327</v>
      </c>
      <c r="C130" s="180">
        <v>32.200000000000003</v>
      </c>
      <c r="D130" s="180" t="s">
        <v>2294</v>
      </c>
      <c r="E130" s="180">
        <v>60</v>
      </c>
      <c r="F130" s="694">
        <v>104900</v>
      </c>
      <c r="G130" s="694">
        <v>110300</v>
      </c>
      <c r="H130" s="706"/>
      <c r="I130" s="284"/>
      <c r="J130" s="699"/>
      <c r="K130" s="284"/>
      <c r="L130" s="696"/>
    </row>
    <row r="131" spans="2:16" x14ac:dyDescent="0.25">
      <c r="B131" s="697" t="s">
        <v>316</v>
      </c>
      <c r="C131" s="180">
        <v>43.5</v>
      </c>
      <c r="D131" s="180" t="s">
        <v>2301</v>
      </c>
      <c r="E131" s="180">
        <v>90</v>
      </c>
      <c r="F131" s="694">
        <v>171250</v>
      </c>
      <c r="G131" s="694">
        <v>176650</v>
      </c>
      <c r="H131" s="706"/>
      <c r="I131" s="284"/>
      <c r="J131" s="699"/>
      <c r="K131" s="284"/>
      <c r="L131" s="696"/>
    </row>
    <row r="132" spans="2:16" x14ac:dyDescent="0.25">
      <c r="B132" s="697" t="s">
        <v>326</v>
      </c>
      <c r="C132" s="180">
        <v>42.6</v>
      </c>
      <c r="D132" s="180" t="s">
        <v>2301</v>
      </c>
      <c r="E132" s="180">
        <v>90</v>
      </c>
      <c r="F132" s="694">
        <v>171250</v>
      </c>
      <c r="G132" s="694">
        <v>176650</v>
      </c>
      <c r="H132" s="706"/>
      <c r="I132" s="284"/>
      <c r="J132" s="699"/>
      <c r="K132" s="284"/>
      <c r="L132" s="696"/>
    </row>
    <row r="133" spans="2:16" x14ac:dyDescent="0.25">
      <c r="B133" s="697" t="s">
        <v>318</v>
      </c>
      <c r="C133" s="180">
        <v>49.2</v>
      </c>
      <c r="D133" s="180" t="s">
        <v>2301</v>
      </c>
      <c r="E133" s="180">
        <v>90</v>
      </c>
      <c r="F133" s="694">
        <v>171250</v>
      </c>
      <c r="G133" s="694">
        <v>176650</v>
      </c>
      <c r="H133" s="706"/>
      <c r="I133" s="284"/>
      <c r="J133" s="699"/>
      <c r="K133" s="284"/>
      <c r="L133" s="696"/>
    </row>
    <row r="134" spans="2:16" x14ac:dyDescent="0.25">
      <c r="B134" s="697" t="s">
        <v>2328</v>
      </c>
      <c r="C134" s="180">
        <v>52.3</v>
      </c>
      <c r="D134" s="180" t="s">
        <v>2301</v>
      </c>
      <c r="E134" s="180">
        <v>90</v>
      </c>
      <c r="F134" s="694">
        <v>171250</v>
      </c>
      <c r="G134" s="694">
        <v>176650</v>
      </c>
      <c r="H134" s="706"/>
      <c r="I134" s="284"/>
      <c r="J134" s="699"/>
      <c r="K134" s="284"/>
      <c r="L134" s="696"/>
    </row>
    <row r="135" spans="2:16" x14ac:dyDescent="0.25">
      <c r="B135" s="697" t="s">
        <v>320</v>
      </c>
      <c r="C135" s="180">
        <v>53.1</v>
      </c>
      <c r="D135" s="180" t="s">
        <v>2301</v>
      </c>
      <c r="E135" s="180">
        <v>90</v>
      </c>
      <c r="F135" s="694">
        <v>171250</v>
      </c>
      <c r="G135" s="694">
        <v>176650</v>
      </c>
      <c r="H135" s="706"/>
      <c r="I135" s="284"/>
      <c r="J135" s="699"/>
      <c r="K135" s="284"/>
      <c r="L135" s="696"/>
    </row>
    <row r="136" spans="2:16" x14ac:dyDescent="0.25">
      <c r="B136" s="697" t="s">
        <v>2329</v>
      </c>
      <c r="C136" s="180">
        <v>52.3</v>
      </c>
      <c r="D136" s="180" t="s">
        <v>2301</v>
      </c>
      <c r="E136" s="180">
        <v>90</v>
      </c>
      <c r="F136" s="694">
        <v>171250</v>
      </c>
      <c r="G136" s="694">
        <v>176650</v>
      </c>
      <c r="H136" s="706"/>
      <c r="I136" s="284"/>
      <c r="J136" s="699"/>
      <c r="K136" s="284"/>
      <c r="L136" s="696"/>
      <c r="O136" s="707"/>
      <c r="P136" s="707"/>
    </row>
    <row r="137" spans="2:16" x14ac:dyDescent="0.25">
      <c r="B137" s="697" t="s">
        <v>2330</v>
      </c>
      <c r="C137" s="180">
        <v>61</v>
      </c>
      <c r="D137" s="180" t="s">
        <v>2306</v>
      </c>
      <c r="E137" s="180">
        <v>110</v>
      </c>
      <c r="F137" s="694">
        <v>201500</v>
      </c>
      <c r="G137" s="694">
        <v>206900</v>
      </c>
      <c r="H137" s="706"/>
      <c r="I137" s="284"/>
      <c r="J137" s="699"/>
      <c r="K137" s="284"/>
      <c r="L137" s="696"/>
      <c r="O137" s="708"/>
      <c r="P137" s="708"/>
    </row>
    <row r="138" spans="2:16" x14ac:dyDescent="0.25">
      <c r="B138" s="697" t="s">
        <v>330</v>
      </c>
      <c r="C138" s="180">
        <v>55.7</v>
      </c>
      <c r="D138" s="180" t="s">
        <v>2301</v>
      </c>
      <c r="E138" s="180">
        <v>90</v>
      </c>
      <c r="F138" s="694">
        <v>171250</v>
      </c>
      <c r="G138" s="694">
        <v>176650</v>
      </c>
      <c r="H138" s="706"/>
      <c r="I138" s="284"/>
      <c r="J138" s="699"/>
      <c r="K138" s="284"/>
      <c r="L138" s="696"/>
      <c r="O138" s="708"/>
      <c r="P138" s="708"/>
    </row>
    <row r="139" spans="2:16" x14ac:dyDescent="0.25">
      <c r="B139" s="697" t="s">
        <v>2331</v>
      </c>
      <c r="C139" s="180">
        <v>71.900000000000006</v>
      </c>
      <c r="D139" s="180" t="s">
        <v>2306</v>
      </c>
      <c r="E139" s="180">
        <v>110</v>
      </c>
      <c r="F139" s="694">
        <v>201500</v>
      </c>
      <c r="G139" s="694">
        <v>206900</v>
      </c>
      <c r="H139" s="706"/>
      <c r="I139" s="284"/>
      <c r="J139" s="699"/>
      <c r="K139" s="284"/>
      <c r="L139" s="696"/>
      <c r="O139" s="708"/>
      <c r="P139" s="708"/>
    </row>
    <row r="140" spans="2:16" x14ac:dyDescent="0.25">
      <c r="B140" s="697" t="s">
        <v>2332</v>
      </c>
      <c r="C140" s="180">
        <v>77.900000000000006</v>
      </c>
      <c r="D140" s="1047"/>
      <c r="E140" s="1047"/>
      <c r="F140" s="1047"/>
      <c r="G140" s="1047"/>
      <c r="H140" s="701"/>
      <c r="I140" s="284"/>
      <c r="J140" s="702"/>
      <c r="K140" s="703"/>
      <c r="L140" s="696"/>
      <c r="O140" s="708"/>
      <c r="P140" s="708"/>
    </row>
    <row r="141" spans="2:16" x14ac:dyDescent="0.25">
      <c r="B141" s="697" t="s">
        <v>2333</v>
      </c>
      <c r="C141" s="180">
        <v>90.4</v>
      </c>
      <c r="D141" s="1047"/>
      <c r="E141" s="1047"/>
      <c r="F141" s="1047"/>
      <c r="G141" s="1047"/>
      <c r="H141" s="701"/>
      <c r="I141" s="284"/>
      <c r="J141" s="702"/>
      <c r="K141" s="703"/>
      <c r="L141" s="696"/>
      <c r="O141" s="708"/>
      <c r="P141" s="708"/>
    </row>
    <row r="142" spans="2:16" x14ac:dyDescent="0.25">
      <c r="B142" s="704" t="s">
        <v>2311</v>
      </c>
      <c r="O142" s="708"/>
      <c r="P142" s="708"/>
    </row>
    <row r="143" spans="2:16" x14ac:dyDescent="0.25">
      <c r="O143" s="708"/>
      <c r="P143" s="708"/>
    </row>
    <row r="144" spans="2:16" ht="51.4" customHeight="1" x14ac:dyDescent="0.25">
      <c r="B144" s="1048" t="s">
        <v>2334</v>
      </c>
      <c r="C144" s="1048"/>
      <c r="D144" s="1048"/>
      <c r="E144" s="1048"/>
      <c r="F144" s="1048"/>
      <c r="G144" s="1048"/>
      <c r="H144" s="1046"/>
      <c r="I144" s="1046"/>
      <c r="J144" s="1046"/>
      <c r="K144" s="1046"/>
      <c r="L144" s="1046"/>
      <c r="M144" s="705"/>
      <c r="O144" s="708"/>
      <c r="P144" s="708"/>
    </row>
    <row r="145" spans="2:14" ht="45" x14ac:dyDescent="0.25">
      <c r="B145" s="668" t="s">
        <v>2272</v>
      </c>
      <c r="C145" s="668" t="s">
        <v>2273</v>
      </c>
      <c r="D145" s="668" t="s">
        <v>2274</v>
      </c>
      <c r="E145" s="668" t="s">
        <v>2275</v>
      </c>
      <c r="F145" s="689" t="s">
        <v>2276</v>
      </c>
      <c r="G145" s="690" t="s">
        <v>2277</v>
      </c>
      <c r="H145" s="691"/>
      <c r="I145" s="675"/>
      <c r="J145" s="675"/>
      <c r="K145" s="675"/>
      <c r="L145" s="692"/>
    </row>
    <row r="146" spans="2:14" x14ac:dyDescent="0.25">
      <c r="B146" s="709" t="s">
        <v>2335</v>
      </c>
      <c r="C146" s="180">
        <v>4.8</v>
      </c>
      <c r="D146" s="180" t="s">
        <v>2336</v>
      </c>
      <c r="E146" s="180">
        <v>8.5</v>
      </c>
      <c r="F146" s="694">
        <v>23800</v>
      </c>
      <c r="G146" s="216">
        <v>29200</v>
      </c>
      <c r="H146" s="710"/>
      <c r="I146" s="284"/>
      <c r="J146" s="284"/>
      <c r="K146" s="284"/>
      <c r="L146" s="696"/>
    </row>
    <row r="147" spans="2:14" x14ac:dyDescent="0.25">
      <c r="B147" s="709" t="s">
        <v>2337</v>
      </c>
      <c r="C147" s="180">
        <v>6.3</v>
      </c>
      <c r="D147" s="180" t="s">
        <v>2338</v>
      </c>
      <c r="E147" s="180">
        <v>13</v>
      </c>
      <c r="F147" s="694">
        <v>61590</v>
      </c>
      <c r="G147" s="216">
        <v>66990</v>
      </c>
      <c r="H147" s="710"/>
      <c r="I147" s="284"/>
      <c r="J147" s="284"/>
      <c r="K147" s="284"/>
      <c r="L147" s="696"/>
      <c r="N147" s="708"/>
    </row>
    <row r="148" spans="2:14" x14ac:dyDescent="0.25">
      <c r="B148" s="709" t="s">
        <v>2339</v>
      </c>
      <c r="C148" s="180">
        <v>5.9</v>
      </c>
      <c r="D148" s="180" t="s">
        <v>2338</v>
      </c>
      <c r="E148" s="180">
        <v>13</v>
      </c>
      <c r="F148" s="694">
        <v>61590</v>
      </c>
      <c r="G148" s="216">
        <v>66990</v>
      </c>
      <c r="H148" s="710"/>
      <c r="I148" s="284"/>
      <c r="J148" s="284"/>
      <c r="K148" s="284"/>
      <c r="L148" s="696"/>
      <c r="N148" s="708"/>
    </row>
    <row r="149" spans="2:14" x14ac:dyDescent="0.25">
      <c r="B149" s="709" t="s">
        <v>2340</v>
      </c>
      <c r="C149" s="180">
        <v>7.9</v>
      </c>
      <c r="D149" s="180" t="s">
        <v>2338</v>
      </c>
      <c r="E149" s="180">
        <v>13</v>
      </c>
      <c r="F149" s="694">
        <v>61590</v>
      </c>
      <c r="G149" s="216">
        <v>66990</v>
      </c>
      <c r="H149" s="710"/>
      <c r="I149" s="284"/>
      <c r="J149" s="284"/>
      <c r="K149" s="284"/>
      <c r="L149" s="696"/>
      <c r="N149" s="708"/>
    </row>
    <row r="150" spans="2:14" x14ac:dyDescent="0.25">
      <c r="B150" s="709" t="s">
        <v>2341</v>
      </c>
      <c r="C150" s="180">
        <v>9.1</v>
      </c>
      <c r="D150" s="180" t="s">
        <v>2279</v>
      </c>
      <c r="E150" s="180">
        <v>16</v>
      </c>
      <c r="F150" s="694">
        <v>64220</v>
      </c>
      <c r="G150" s="694">
        <v>69620</v>
      </c>
      <c r="H150" s="710"/>
      <c r="I150" s="284"/>
      <c r="J150" s="284"/>
      <c r="K150" s="284"/>
      <c r="L150" s="696"/>
      <c r="N150" s="708"/>
    </row>
    <row r="151" spans="2:14" x14ac:dyDescent="0.25">
      <c r="B151" s="709" t="s">
        <v>2342</v>
      </c>
      <c r="C151" s="180">
        <v>10.1</v>
      </c>
      <c r="D151" s="180" t="s">
        <v>2279</v>
      </c>
      <c r="E151" s="180">
        <v>16</v>
      </c>
      <c r="F151" s="694">
        <v>64220</v>
      </c>
      <c r="G151" s="694">
        <v>69620</v>
      </c>
      <c r="H151" s="710"/>
      <c r="I151" s="284"/>
      <c r="J151" s="284"/>
      <c r="K151" s="284"/>
      <c r="L151" s="696"/>
      <c r="N151" s="708"/>
    </row>
    <row r="152" spans="2:14" x14ac:dyDescent="0.25">
      <c r="B152" s="709" t="s">
        <v>2343</v>
      </c>
      <c r="C152" s="180">
        <v>12.2</v>
      </c>
      <c r="D152" s="180" t="s">
        <v>2281</v>
      </c>
      <c r="E152" s="180">
        <v>25</v>
      </c>
      <c r="F152" s="694">
        <v>77780</v>
      </c>
      <c r="G152" s="694">
        <v>83180</v>
      </c>
      <c r="H152" s="710"/>
      <c r="I152" s="284"/>
      <c r="J152" s="284"/>
      <c r="K152" s="284"/>
      <c r="L152" s="696"/>
      <c r="N152" s="708"/>
    </row>
    <row r="153" spans="2:14" x14ac:dyDescent="0.25">
      <c r="B153" s="709" t="s">
        <v>2344</v>
      </c>
      <c r="C153" s="180">
        <v>14</v>
      </c>
      <c r="D153" s="180" t="s">
        <v>2281</v>
      </c>
      <c r="E153" s="180">
        <v>25</v>
      </c>
      <c r="F153" s="694">
        <v>77780</v>
      </c>
      <c r="G153" s="694">
        <v>83180</v>
      </c>
      <c r="H153" s="710"/>
      <c r="I153" s="284"/>
      <c r="J153" s="284"/>
      <c r="K153" s="284"/>
      <c r="L153" s="696"/>
    </row>
    <row r="154" spans="2:14" x14ac:dyDescent="0.25">
      <c r="B154" s="709" t="s">
        <v>2345</v>
      </c>
      <c r="C154" s="180">
        <v>14.7</v>
      </c>
      <c r="D154" s="180" t="s">
        <v>2281</v>
      </c>
      <c r="E154" s="180">
        <v>25</v>
      </c>
      <c r="F154" s="694">
        <v>77780</v>
      </c>
      <c r="G154" s="694">
        <v>83180</v>
      </c>
      <c r="H154" s="710"/>
      <c r="I154" s="284"/>
      <c r="J154" s="284"/>
      <c r="K154" s="284"/>
      <c r="L154" s="696"/>
    </row>
    <row r="155" spans="2:14" x14ac:dyDescent="0.25">
      <c r="B155" s="709" t="s">
        <v>2346</v>
      </c>
      <c r="C155" s="180">
        <v>17.5</v>
      </c>
      <c r="D155" s="180" t="s">
        <v>2286</v>
      </c>
      <c r="E155" s="180">
        <v>32</v>
      </c>
      <c r="F155" s="698">
        <v>83460</v>
      </c>
      <c r="G155" s="694">
        <v>88860</v>
      </c>
      <c r="H155" s="710"/>
      <c r="I155" s="284"/>
      <c r="J155" s="284"/>
      <c r="K155" s="284"/>
      <c r="L155" s="696"/>
    </row>
    <row r="156" spans="2:14" x14ac:dyDescent="0.25">
      <c r="B156" s="709" t="s">
        <v>2347</v>
      </c>
      <c r="C156" s="180">
        <v>18.3</v>
      </c>
      <c r="D156" s="180" t="s">
        <v>2286</v>
      </c>
      <c r="E156" s="180">
        <v>32</v>
      </c>
      <c r="F156" s="698">
        <v>83460</v>
      </c>
      <c r="G156" s="694">
        <v>88860</v>
      </c>
      <c r="H156" s="710"/>
      <c r="I156" s="284"/>
      <c r="J156" s="284"/>
      <c r="K156" s="284"/>
      <c r="L156" s="696"/>
      <c r="N156" s="707"/>
    </row>
    <row r="157" spans="2:14" x14ac:dyDescent="0.25">
      <c r="B157" s="709" t="s">
        <v>2348</v>
      </c>
      <c r="C157" s="180">
        <v>21.4</v>
      </c>
      <c r="D157" s="180" t="s">
        <v>2291</v>
      </c>
      <c r="E157" s="180">
        <v>38</v>
      </c>
      <c r="F157" s="694">
        <v>86340</v>
      </c>
      <c r="G157" s="694">
        <v>91740</v>
      </c>
      <c r="H157" s="710"/>
      <c r="I157" s="284"/>
      <c r="J157" s="284"/>
      <c r="K157" s="284"/>
      <c r="L157" s="696"/>
      <c r="N157" s="711"/>
    </row>
    <row r="158" spans="2:14" x14ac:dyDescent="0.25">
      <c r="B158" s="709" t="s">
        <v>2349</v>
      </c>
      <c r="C158" s="180">
        <v>6.3</v>
      </c>
      <c r="D158" s="180" t="s">
        <v>2338</v>
      </c>
      <c r="E158" s="180">
        <v>13</v>
      </c>
      <c r="F158" s="694">
        <v>61590</v>
      </c>
      <c r="G158" s="216">
        <v>66990</v>
      </c>
      <c r="H158" s="710"/>
      <c r="I158" s="284"/>
      <c r="J158" s="284"/>
      <c r="K158" s="284"/>
      <c r="L158" s="696"/>
      <c r="N158" s="711"/>
    </row>
    <row r="159" spans="2:14" x14ac:dyDescent="0.25">
      <c r="B159" s="709" t="s">
        <v>2350</v>
      </c>
      <c r="C159" s="180">
        <v>7.2</v>
      </c>
      <c r="D159" s="180" t="s">
        <v>2338</v>
      </c>
      <c r="E159" s="180">
        <v>13</v>
      </c>
      <c r="F159" s="694">
        <v>61590</v>
      </c>
      <c r="G159" s="216">
        <v>66990</v>
      </c>
      <c r="H159" s="710"/>
      <c r="I159" s="284"/>
      <c r="J159" s="284"/>
      <c r="K159" s="284"/>
      <c r="L159" s="696"/>
      <c r="N159" s="711"/>
    </row>
    <row r="160" spans="2:14" x14ac:dyDescent="0.25">
      <c r="B160" s="709" t="s">
        <v>2351</v>
      </c>
      <c r="C160" s="180">
        <v>9.4</v>
      </c>
      <c r="D160" s="180" t="s">
        <v>2279</v>
      </c>
      <c r="E160" s="180">
        <v>16</v>
      </c>
      <c r="F160" s="694">
        <v>64220</v>
      </c>
      <c r="G160" s="694">
        <v>69620</v>
      </c>
      <c r="H160" s="710"/>
      <c r="I160" s="284"/>
      <c r="J160" s="284"/>
      <c r="K160" s="284"/>
      <c r="L160" s="696"/>
      <c r="N160" s="711"/>
    </row>
    <row r="161" spans="2:18" x14ac:dyDescent="0.25">
      <c r="B161" s="709" t="s">
        <v>2352</v>
      </c>
      <c r="C161" s="180">
        <v>13.8</v>
      </c>
      <c r="D161" s="180" t="s">
        <v>2281</v>
      </c>
      <c r="E161" s="180">
        <v>25</v>
      </c>
      <c r="F161" s="694">
        <v>77780</v>
      </c>
      <c r="G161" s="694">
        <v>83180</v>
      </c>
      <c r="H161" s="710"/>
      <c r="I161" s="284"/>
      <c r="J161" s="284"/>
      <c r="K161" s="284"/>
      <c r="L161" s="696"/>
      <c r="N161" s="711"/>
    </row>
    <row r="162" spans="2:18" x14ac:dyDescent="0.25">
      <c r="B162" s="709" t="s">
        <v>2353</v>
      </c>
      <c r="C162" s="180">
        <v>13.3</v>
      </c>
      <c r="D162" s="180" t="s">
        <v>2281</v>
      </c>
      <c r="E162" s="180">
        <v>25</v>
      </c>
      <c r="F162" s="694">
        <v>77780</v>
      </c>
      <c r="G162" s="694">
        <v>83180</v>
      </c>
      <c r="H162" s="710"/>
      <c r="I162" s="284"/>
      <c r="J162" s="284"/>
      <c r="K162" s="284"/>
      <c r="L162" s="696"/>
      <c r="N162" s="711"/>
    </row>
    <row r="163" spans="2:18" x14ac:dyDescent="0.25">
      <c r="B163" s="704" t="s">
        <v>2311</v>
      </c>
      <c r="N163" s="711"/>
    </row>
    <row r="164" spans="2:18" x14ac:dyDescent="0.25">
      <c r="N164" s="711"/>
    </row>
    <row r="165" spans="2:18" x14ac:dyDescent="0.25">
      <c r="B165" s="712" t="s">
        <v>2354</v>
      </c>
      <c r="C165" s="713"/>
      <c r="D165" s="713"/>
      <c r="N165" s="711"/>
    </row>
    <row r="166" spans="2:18" x14ac:dyDescent="0.25">
      <c r="B166" s="714" t="s">
        <v>2355</v>
      </c>
      <c r="C166" s="1047" t="s">
        <v>2356</v>
      </c>
      <c r="D166" s="1047"/>
      <c r="E166" s="714" t="s">
        <v>2357</v>
      </c>
      <c r="N166" s="711"/>
      <c r="R166" s="658"/>
    </row>
    <row r="167" spans="2:18" x14ac:dyDescent="0.25">
      <c r="B167" s="700" t="s">
        <v>2358</v>
      </c>
      <c r="C167" s="1047" t="s">
        <v>2359</v>
      </c>
      <c r="D167" s="1047"/>
      <c r="E167" s="715">
        <v>37541</v>
      </c>
      <c r="R167" s="658"/>
    </row>
    <row r="168" spans="2:18" x14ac:dyDescent="0.25">
      <c r="B168" s="700" t="s">
        <v>2360</v>
      </c>
      <c r="C168" s="1047" t="s">
        <v>2361</v>
      </c>
      <c r="D168" s="1047"/>
      <c r="E168" s="216">
        <v>31470</v>
      </c>
      <c r="R168" s="658"/>
    </row>
    <row r="170" spans="2:18" x14ac:dyDescent="0.25">
      <c r="B170" s="716" t="s">
        <v>2362</v>
      </c>
    </row>
    <row r="171" spans="2:18" x14ac:dyDescent="0.25">
      <c r="B171" s="700" t="s">
        <v>2355</v>
      </c>
      <c r="C171" s="1047" t="s">
        <v>2356</v>
      </c>
      <c r="D171" s="1047"/>
      <c r="E171" s="1047" t="s">
        <v>2357</v>
      </c>
      <c r="F171" s="1047"/>
      <c r="R171" s="658"/>
    </row>
    <row r="172" spans="2:18" x14ac:dyDescent="0.25">
      <c r="B172" s="1047" t="s">
        <v>2363</v>
      </c>
      <c r="C172" s="1047"/>
      <c r="D172" s="1047"/>
      <c r="E172" s="1047"/>
      <c r="F172" s="1047"/>
    </row>
    <row r="173" spans="2:18" ht="15.75" customHeight="1" x14ac:dyDescent="0.25">
      <c r="B173" s="700" t="s">
        <v>2358</v>
      </c>
      <c r="C173" s="1047" t="s">
        <v>2359</v>
      </c>
      <c r="D173" s="1047"/>
      <c r="E173" s="1044" t="s">
        <v>2364</v>
      </c>
      <c r="F173" s="1044"/>
      <c r="R173" s="658"/>
    </row>
    <row r="174" spans="2:18" x14ac:dyDescent="0.25">
      <c r="B174" s="700" t="s">
        <v>2365</v>
      </c>
      <c r="C174" s="1047" t="s">
        <v>2366</v>
      </c>
      <c r="D174" s="1047"/>
      <c r="E174" s="1049">
        <v>9200</v>
      </c>
      <c r="F174" s="1049"/>
      <c r="R174" s="658"/>
    </row>
    <row r="175" spans="2:18" x14ac:dyDescent="0.25">
      <c r="B175" s="700" t="s">
        <v>2367</v>
      </c>
      <c r="C175" s="1047" t="s">
        <v>2368</v>
      </c>
      <c r="D175" s="1047"/>
      <c r="E175" s="1049">
        <v>6530</v>
      </c>
      <c r="F175" s="1049"/>
      <c r="R175" s="658"/>
    </row>
    <row r="176" spans="2:18" x14ac:dyDescent="0.25">
      <c r="B176" s="1047" t="s">
        <v>2369</v>
      </c>
      <c r="C176" s="1047"/>
      <c r="D176" s="1047"/>
      <c r="E176" s="1047"/>
      <c r="F176" s="1047"/>
    </row>
    <row r="177" spans="2:18" x14ac:dyDescent="0.25">
      <c r="B177" s="700" t="s">
        <v>2370</v>
      </c>
      <c r="C177" s="1047" t="s">
        <v>2371</v>
      </c>
      <c r="D177" s="1047"/>
      <c r="E177" s="1047" t="s">
        <v>2372</v>
      </c>
      <c r="F177" s="1047"/>
      <c r="R177" s="658"/>
    </row>
    <row r="178" spans="2:18" x14ac:dyDescent="0.25">
      <c r="B178" s="700" t="s">
        <v>2373</v>
      </c>
      <c r="C178" s="1047" t="s">
        <v>2374</v>
      </c>
      <c r="D178" s="1047"/>
      <c r="E178" s="1047" t="s">
        <v>2375</v>
      </c>
      <c r="F178" s="1047"/>
      <c r="R178" s="658"/>
    </row>
    <row r="179" spans="2:18" ht="15.75" customHeight="1" x14ac:dyDescent="0.25">
      <c r="B179" s="700" t="s">
        <v>2376</v>
      </c>
      <c r="C179" s="1044" t="s">
        <v>2377</v>
      </c>
      <c r="D179" s="1044"/>
      <c r="E179" s="1049">
        <v>10600</v>
      </c>
      <c r="F179" s="1049"/>
      <c r="R179" s="658"/>
    </row>
    <row r="180" spans="2:18" ht="15.75" customHeight="1" x14ac:dyDescent="0.25">
      <c r="B180" s="700" t="s">
        <v>2378</v>
      </c>
      <c r="C180" s="1044" t="s">
        <v>2379</v>
      </c>
      <c r="D180" s="1044"/>
      <c r="E180" s="1049">
        <v>33100</v>
      </c>
      <c r="F180" s="1049"/>
      <c r="R180" s="658"/>
    </row>
    <row r="181" spans="2:18" x14ac:dyDescent="0.25">
      <c r="B181" s="700" t="s">
        <v>2380</v>
      </c>
      <c r="C181" s="1047" t="s">
        <v>2381</v>
      </c>
      <c r="D181" s="1047"/>
      <c r="E181" s="1049">
        <v>54500</v>
      </c>
      <c r="F181" s="1049"/>
      <c r="R181" s="658"/>
    </row>
    <row r="183" spans="2:18" x14ac:dyDescent="0.25">
      <c r="B183" s="716" t="s">
        <v>2382</v>
      </c>
      <c r="C183" s="717"/>
      <c r="D183" s="717"/>
      <c r="E183" s="717"/>
      <c r="F183" s="717"/>
      <c r="G183" s="717"/>
      <c r="H183" s="717"/>
      <c r="I183" s="717"/>
    </row>
    <row r="184" spans="2:18" x14ac:dyDescent="0.25">
      <c r="B184" s="700" t="s">
        <v>2355</v>
      </c>
      <c r="C184" s="718" t="s">
        <v>2383</v>
      </c>
      <c r="D184" s="1047" t="s">
        <v>2384</v>
      </c>
      <c r="E184" s="1047"/>
      <c r="F184" s="700" t="s">
        <v>2385</v>
      </c>
    </row>
    <row r="185" spans="2:18" ht="33.75" customHeight="1" x14ac:dyDescent="0.25">
      <c r="B185" s="700" t="s">
        <v>2386</v>
      </c>
      <c r="C185" s="216">
        <v>23730</v>
      </c>
      <c r="D185" s="1044" t="s">
        <v>2387</v>
      </c>
      <c r="E185" s="1044"/>
      <c r="F185" s="1044" t="s">
        <v>2388</v>
      </c>
    </row>
    <row r="186" spans="2:18" x14ac:dyDescent="0.25">
      <c r="B186" s="700" t="s">
        <v>2389</v>
      </c>
      <c r="C186" s="216">
        <v>28525</v>
      </c>
      <c r="D186" s="1047" t="s">
        <v>2390</v>
      </c>
      <c r="E186" s="1047"/>
      <c r="F186" s="1044"/>
    </row>
    <row r="187" spans="2:18" x14ac:dyDescent="0.25">
      <c r="B187" s="700" t="s">
        <v>2391</v>
      </c>
      <c r="C187" s="216">
        <v>9340</v>
      </c>
      <c r="D187" s="1047" t="s">
        <v>422</v>
      </c>
      <c r="E187" s="1047"/>
      <c r="F187" s="700" t="s">
        <v>2392</v>
      </c>
    </row>
    <row r="188" spans="2:18" x14ac:dyDescent="0.25">
      <c r="B188" s="703"/>
      <c r="C188" s="703"/>
      <c r="Q188" s="708"/>
    </row>
    <row r="189" spans="2:18" x14ac:dyDescent="0.25">
      <c r="B189" s="719" t="s">
        <v>2393</v>
      </c>
      <c r="C189" s="703"/>
      <c r="Q189" s="708"/>
    </row>
    <row r="190" spans="2:18" ht="31.5" x14ac:dyDescent="0.25">
      <c r="B190" s="668" t="s">
        <v>2274</v>
      </c>
      <c r="C190" s="668" t="s">
        <v>2275</v>
      </c>
      <c r="D190" s="720" t="s">
        <v>2357</v>
      </c>
      <c r="Q190" s="708"/>
    </row>
    <row r="191" spans="2:18" x14ac:dyDescent="0.25">
      <c r="B191" s="180" t="s">
        <v>2394</v>
      </c>
      <c r="C191" s="180">
        <v>5</v>
      </c>
      <c r="D191" s="694">
        <v>22100</v>
      </c>
      <c r="Q191" s="708"/>
    </row>
    <row r="192" spans="2:18" x14ac:dyDescent="0.25">
      <c r="B192" s="180" t="s">
        <v>2336</v>
      </c>
      <c r="C192" s="180">
        <v>8.5</v>
      </c>
      <c r="D192" s="694">
        <v>23800</v>
      </c>
      <c r="Q192" s="708"/>
    </row>
    <row r="193" spans="2:17" x14ac:dyDescent="0.25">
      <c r="B193" s="180" t="s">
        <v>2338</v>
      </c>
      <c r="C193" s="180">
        <v>13</v>
      </c>
      <c r="D193" s="694">
        <v>61590</v>
      </c>
      <c r="Q193" s="708"/>
    </row>
    <row r="194" spans="2:17" x14ac:dyDescent="0.25">
      <c r="B194" s="703"/>
      <c r="C194" s="703"/>
      <c r="Q194" s="708"/>
    </row>
    <row r="195" spans="2:17" x14ac:dyDescent="0.25">
      <c r="B195" s="716" t="s">
        <v>2395</v>
      </c>
      <c r="C195" s="717"/>
      <c r="D195" s="717"/>
      <c r="E195" s="717"/>
      <c r="F195" s="717"/>
      <c r="Q195" s="708"/>
    </row>
    <row r="196" spans="2:17" x14ac:dyDescent="0.25">
      <c r="B196" s="700" t="s">
        <v>2355</v>
      </c>
      <c r="C196" s="700" t="s">
        <v>2357</v>
      </c>
      <c r="D196" s="721"/>
      <c r="Q196" s="708"/>
    </row>
    <row r="197" spans="2:17" x14ac:dyDescent="0.25">
      <c r="B197" s="700" t="s">
        <v>462</v>
      </c>
      <c r="C197" s="216">
        <v>2200</v>
      </c>
      <c r="D197" s="721"/>
      <c r="Q197" s="708"/>
    </row>
    <row r="198" spans="2:17" x14ac:dyDescent="0.25">
      <c r="B198" s="700" t="s">
        <v>411</v>
      </c>
      <c r="C198" s="216">
        <v>3300</v>
      </c>
      <c r="D198" s="721"/>
      <c r="Q198" s="708"/>
    </row>
    <row r="199" spans="2:17" x14ac:dyDescent="0.25">
      <c r="B199" s="700" t="s">
        <v>573</v>
      </c>
      <c r="C199" s="216">
        <v>5800</v>
      </c>
      <c r="D199" s="721"/>
      <c r="Q199" s="708"/>
    </row>
    <row r="200" spans="2:17" x14ac:dyDescent="0.25">
      <c r="B200" s="700" t="s">
        <v>420</v>
      </c>
      <c r="C200" s="216">
        <v>15700</v>
      </c>
      <c r="D200" s="721"/>
      <c r="Q200" s="708"/>
    </row>
    <row r="201" spans="2:17" x14ac:dyDescent="0.25">
      <c r="B201" s="700" t="s">
        <v>823</v>
      </c>
      <c r="C201" s="216">
        <v>22300</v>
      </c>
      <c r="Q201" s="708"/>
    </row>
    <row r="202" spans="2:17" x14ac:dyDescent="0.25">
      <c r="B202" s="700" t="s">
        <v>834</v>
      </c>
      <c r="C202" s="216">
        <v>24400</v>
      </c>
      <c r="D202" s="722"/>
      <c r="E202" s="722"/>
      <c r="F202" s="722"/>
      <c r="Q202" s="708"/>
    </row>
    <row r="203" spans="2:17" x14ac:dyDescent="0.25">
      <c r="B203" s="703"/>
      <c r="C203" s="703"/>
    </row>
    <row r="204" spans="2:17" x14ac:dyDescent="0.25">
      <c r="B204" s="723" t="s">
        <v>2396</v>
      </c>
      <c r="C204" s="722"/>
    </row>
    <row r="205" spans="2:17" x14ac:dyDescent="0.25">
      <c r="B205" s="700" t="s">
        <v>2355</v>
      </c>
      <c r="C205" s="700" t="s">
        <v>2357</v>
      </c>
    </row>
    <row r="206" spans="2:17" x14ac:dyDescent="0.25">
      <c r="B206" s="700" t="s">
        <v>2397</v>
      </c>
      <c r="C206" s="216">
        <v>4400</v>
      </c>
      <c r="Q206" s="657"/>
    </row>
    <row r="207" spans="2:17" x14ac:dyDescent="0.25">
      <c r="B207" s="700" t="s">
        <v>2398</v>
      </c>
      <c r="C207" s="216">
        <v>7100</v>
      </c>
      <c r="Q207" s="657"/>
    </row>
    <row r="208" spans="2:17" x14ac:dyDescent="0.25">
      <c r="B208" s="700" t="s">
        <v>2399</v>
      </c>
      <c r="C208" s="216">
        <v>5550</v>
      </c>
      <c r="D208" s="722"/>
      <c r="E208" s="722"/>
      <c r="Q208" s="657"/>
    </row>
    <row r="209" spans="2:17" x14ac:dyDescent="0.25">
      <c r="Q209" s="657"/>
    </row>
    <row r="210" spans="2:17" x14ac:dyDescent="0.25">
      <c r="B210" s="723" t="s">
        <v>2400</v>
      </c>
      <c r="C210" s="722"/>
      <c r="Q210" s="657"/>
    </row>
    <row r="211" spans="2:17" x14ac:dyDescent="0.25">
      <c r="B211" s="700" t="s">
        <v>2355</v>
      </c>
      <c r="C211" s="700" t="s">
        <v>2357</v>
      </c>
      <c r="Q211" s="657"/>
    </row>
    <row r="212" spans="2:17" x14ac:dyDescent="0.25">
      <c r="B212" s="700" t="s">
        <v>2401</v>
      </c>
      <c r="C212" s="216">
        <v>6400</v>
      </c>
      <c r="D212" s="722"/>
      <c r="E212" s="722"/>
      <c r="F212" s="722"/>
      <c r="Q212" s="657"/>
    </row>
    <row r="213" spans="2:17" x14ac:dyDescent="0.25">
      <c r="B213" s="703"/>
      <c r="C213" s="703"/>
      <c r="Q213" s="657"/>
    </row>
    <row r="214" spans="2:17" x14ac:dyDescent="0.25">
      <c r="B214" s="723" t="s">
        <v>2402</v>
      </c>
      <c r="C214" s="722"/>
      <c r="Q214" s="657"/>
    </row>
    <row r="215" spans="2:17" x14ac:dyDescent="0.25">
      <c r="B215" s="700" t="s">
        <v>2355</v>
      </c>
      <c r="C215" s="700" t="s">
        <v>2357</v>
      </c>
      <c r="D215" s="1047" t="s">
        <v>2384</v>
      </c>
      <c r="E215" s="1047"/>
      <c r="Q215" s="711"/>
    </row>
    <row r="216" spans="2:17" x14ac:dyDescent="0.25">
      <c r="B216" s="700" t="s">
        <v>2403</v>
      </c>
      <c r="C216" s="216">
        <v>15500</v>
      </c>
      <c r="D216" s="1047" t="s">
        <v>2404</v>
      </c>
      <c r="E216" s="1047"/>
    </row>
    <row r="217" spans="2:17" x14ac:dyDescent="0.25">
      <c r="B217" s="703"/>
      <c r="C217" s="703"/>
    </row>
    <row r="218" spans="2:17" x14ac:dyDescent="0.25">
      <c r="D218" s="722"/>
      <c r="E218" s="722"/>
      <c r="F218" s="722"/>
    </row>
    <row r="219" spans="2:17" ht="15.75" customHeight="1" x14ac:dyDescent="0.25">
      <c r="M219" s="707"/>
    </row>
    <row r="220" spans="2:17" x14ac:dyDescent="0.25">
      <c r="B220" s="723" t="s">
        <v>2405</v>
      </c>
      <c r="C220" s="722"/>
      <c r="M220" s="724"/>
    </row>
    <row r="221" spans="2:17" s="725" customFormat="1" ht="82.5" customHeight="1" x14ac:dyDescent="0.25">
      <c r="B221" s="700" t="s">
        <v>2355</v>
      </c>
      <c r="C221" s="700" t="s">
        <v>2357</v>
      </c>
      <c r="D221" s="726"/>
      <c r="E221" s="1050" t="s">
        <v>2406</v>
      </c>
      <c r="F221" s="1050"/>
      <c r="G221" s="1050" t="s">
        <v>2407</v>
      </c>
      <c r="H221" s="1050"/>
      <c r="I221" s="1050" t="s">
        <v>2408</v>
      </c>
      <c r="J221" s="1050"/>
      <c r="K221" s="1050" t="s">
        <v>2409</v>
      </c>
      <c r="L221" s="1050"/>
      <c r="M221" s="724"/>
      <c r="N221" s="658"/>
      <c r="O221" s="658"/>
      <c r="P221" s="658"/>
      <c r="Q221" s="658"/>
    </row>
    <row r="222" spans="2:17" ht="15.75" customHeight="1" x14ac:dyDescent="0.25">
      <c r="B222" s="700" t="s">
        <v>458</v>
      </c>
      <c r="C222" s="518">
        <v>33200</v>
      </c>
      <c r="E222" s="1051" t="s">
        <v>2410</v>
      </c>
      <c r="F222" s="1051"/>
      <c r="G222" s="727" t="s">
        <v>2411</v>
      </c>
      <c r="H222" s="727"/>
      <c r="I222" s="728" t="s">
        <v>2412</v>
      </c>
      <c r="J222" s="729"/>
      <c r="K222" s="728" t="s">
        <v>2413</v>
      </c>
      <c r="L222" s="730"/>
      <c r="M222" s="724"/>
    </row>
    <row r="223" spans="2:17" ht="15.75" customHeight="1" x14ac:dyDescent="0.25">
      <c r="B223" s="686" t="s">
        <v>407</v>
      </c>
      <c r="C223" s="518">
        <v>33800</v>
      </c>
      <c r="E223" s="1051" t="s">
        <v>2414</v>
      </c>
      <c r="F223" s="1051"/>
      <c r="G223" s="727" t="s">
        <v>2415</v>
      </c>
      <c r="H223" s="727"/>
      <c r="I223" s="728" t="s">
        <v>2416</v>
      </c>
      <c r="J223" s="729"/>
      <c r="K223" s="728" t="s">
        <v>2417</v>
      </c>
      <c r="L223" s="730"/>
      <c r="M223" s="724"/>
    </row>
    <row r="224" spans="2:17" ht="15.75" customHeight="1" x14ac:dyDescent="0.25">
      <c r="B224" s="700" t="s">
        <v>571</v>
      </c>
      <c r="C224" s="518">
        <v>51800</v>
      </c>
      <c r="E224" s="1051" t="s">
        <v>2418</v>
      </c>
      <c r="F224" s="1051"/>
      <c r="G224" s="727" t="s">
        <v>2419</v>
      </c>
      <c r="H224" s="727"/>
      <c r="I224" s="728" t="s">
        <v>2420</v>
      </c>
      <c r="J224" s="729"/>
      <c r="K224" s="728" t="s">
        <v>2421</v>
      </c>
      <c r="L224" s="730"/>
      <c r="M224" s="724"/>
    </row>
    <row r="225" spans="2:18" ht="15.75" customHeight="1" x14ac:dyDescent="0.25">
      <c r="B225" s="700" t="s">
        <v>416</v>
      </c>
      <c r="C225" s="694">
        <v>62000</v>
      </c>
      <c r="E225" s="1051" t="s">
        <v>2008</v>
      </c>
      <c r="F225" s="1051"/>
      <c r="G225" s="727" t="s">
        <v>2422</v>
      </c>
      <c r="H225" s="727"/>
      <c r="I225" s="728" t="s">
        <v>2423</v>
      </c>
      <c r="J225" s="729"/>
      <c r="K225" s="728" t="s">
        <v>2424</v>
      </c>
      <c r="L225" s="730"/>
      <c r="M225" s="724"/>
    </row>
    <row r="226" spans="2:18" ht="15.75" customHeight="1" x14ac:dyDescent="0.25">
      <c r="B226" s="700" t="s">
        <v>819</v>
      </c>
      <c r="C226" s="694">
        <v>66400</v>
      </c>
      <c r="E226" s="1051" t="s">
        <v>1985</v>
      </c>
      <c r="F226" s="1051"/>
      <c r="G226" s="727" t="s">
        <v>2425</v>
      </c>
      <c r="H226" s="730"/>
      <c r="I226" s="728" t="s">
        <v>2426</v>
      </c>
      <c r="J226" s="729"/>
      <c r="K226" s="728" t="s">
        <v>2427</v>
      </c>
      <c r="L226" s="730"/>
      <c r="M226" s="724"/>
    </row>
    <row r="227" spans="2:18" ht="15.75" customHeight="1" x14ac:dyDescent="0.25">
      <c r="B227" s="700" t="s">
        <v>935</v>
      </c>
      <c r="C227" s="694">
        <v>108200</v>
      </c>
      <c r="E227" s="1051" t="s">
        <v>869</v>
      </c>
      <c r="F227" s="1051"/>
      <c r="G227" s="727" t="s">
        <v>2428</v>
      </c>
      <c r="H227" s="727"/>
      <c r="I227" s="728" t="s">
        <v>2429</v>
      </c>
      <c r="J227" s="729"/>
      <c r="K227" s="728" t="s">
        <v>2430</v>
      </c>
      <c r="L227" s="730"/>
      <c r="M227" s="724"/>
    </row>
    <row r="228" spans="2:18" x14ac:dyDescent="0.25">
      <c r="B228" s="700" t="s">
        <v>830</v>
      </c>
      <c r="C228" s="694">
        <v>117100</v>
      </c>
      <c r="E228" s="1051" t="s">
        <v>1211</v>
      </c>
      <c r="F228" s="1051"/>
      <c r="G228" s="727" t="s">
        <v>2431</v>
      </c>
      <c r="H228" s="727"/>
      <c r="I228" s="728" t="s">
        <v>2432</v>
      </c>
      <c r="J228" s="729"/>
      <c r="K228" s="728" t="s">
        <v>2433</v>
      </c>
      <c r="L228" s="730"/>
      <c r="M228" s="708"/>
      <c r="R228" s="708"/>
    </row>
    <row r="229" spans="2:18" x14ac:dyDescent="0.25">
      <c r="B229" s="700" t="s">
        <v>2008</v>
      </c>
      <c r="C229" s="694">
        <v>171500</v>
      </c>
      <c r="E229" s="1051" t="s">
        <v>1995</v>
      </c>
      <c r="F229" s="1051"/>
      <c r="G229" s="727" t="s">
        <v>2434</v>
      </c>
      <c r="H229" s="727"/>
      <c r="I229" s="728" t="s">
        <v>2435</v>
      </c>
      <c r="J229" s="729"/>
      <c r="K229" s="728" t="s">
        <v>2436</v>
      </c>
      <c r="L229" s="730"/>
    </row>
    <row r="230" spans="2:18" x14ac:dyDescent="0.25">
      <c r="B230" s="700" t="s">
        <v>1985</v>
      </c>
      <c r="C230" s="694">
        <v>228900</v>
      </c>
    </row>
    <row r="231" spans="2:18" x14ac:dyDescent="0.25">
      <c r="B231" s="700" t="s">
        <v>869</v>
      </c>
      <c r="C231" s="694">
        <v>239200</v>
      </c>
      <c r="D231" s="731"/>
    </row>
    <row r="232" spans="2:18" ht="15.75" customHeight="1" x14ac:dyDescent="0.25">
      <c r="B232" s="700" t="s">
        <v>1211</v>
      </c>
      <c r="C232" s="694">
        <v>269400</v>
      </c>
      <c r="D232" s="732"/>
      <c r="L232" s="703"/>
      <c r="M232" s="707"/>
    </row>
    <row r="233" spans="2:18" ht="15.75" customHeight="1" x14ac:dyDescent="0.25">
      <c r="B233" s="700" t="s">
        <v>1995</v>
      </c>
      <c r="C233" s="694">
        <v>352100</v>
      </c>
      <c r="D233" s="732"/>
      <c r="L233" s="703"/>
      <c r="M233" s="707"/>
    </row>
    <row r="234" spans="2:18" x14ac:dyDescent="0.25">
      <c r="B234" s="703"/>
      <c r="C234" s="733"/>
      <c r="D234" s="734"/>
      <c r="L234" s="703"/>
      <c r="M234" s="707"/>
    </row>
    <row r="235" spans="2:18" ht="15.75" customHeight="1" x14ac:dyDescent="0.25">
      <c r="B235" s="703"/>
      <c r="C235" s="703"/>
      <c r="D235" s="734"/>
      <c r="L235" s="703"/>
      <c r="M235" s="707"/>
    </row>
    <row r="236" spans="2:18" ht="13.9" customHeight="1" x14ac:dyDescent="0.25">
      <c r="B236" s="735" t="s">
        <v>2437</v>
      </c>
      <c r="C236" s="731"/>
      <c r="D236" s="734"/>
      <c r="L236" s="736"/>
      <c r="M236" s="707"/>
    </row>
    <row r="237" spans="2:18" ht="131.25" customHeight="1" x14ac:dyDescent="0.25">
      <c r="B237" s="700" t="s">
        <v>2355</v>
      </c>
      <c r="C237" s="700" t="s">
        <v>2357</v>
      </c>
      <c r="D237" s="734"/>
      <c r="E237" s="1050" t="s">
        <v>2406</v>
      </c>
      <c r="F237" s="1050"/>
      <c r="G237" s="1050" t="s">
        <v>2407</v>
      </c>
      <c r="H237" s="1050"/>
      <c r="I237" s="1050" t="s">
        <v>2408</v>
      </c>
      <c r="J237" s="1050"/>
      <c r="K237" s="1050" t="s">
        <v>2409</v>
      </c>
      <c r="L237" s="1050"/>
      <c r="M237" s="737"/>
    </row>
    <row r="238" spans="2:18" ht="15.75" customHeight="1" x14ac:dyDescent="0.25">
      <c r="B238" s="700" t="s">
        <v>459</v>
      </c>
      <c r="C238" s="518">
        <v>33200</v>
      </c>
      <c r="D238" s="734"/>
      <c r="E238" s="1051" t="s">
        <v>2438</v>
      </c>
      <c r="F238" s="1051"/>
      <c r="G238" s="727" t="s">
        <v>2439</v>
      </c>
      <c r="H238" s="727"/>
      <c r="I238" s="728" t="s">
        <v>2440</v>
      </c>
      <c r="J238" s="729"/>
      <c r="K238" s="728" t="s">
        <v>2441</v>
      </c>
      <c r="L238" s="730"/>
      <c r="M238" s="737"/>
    </row>
    <row r="239" spans="2:18" ht="15.75" customHeight="1" x14ac:dyDescent="0.25">
      <c r="B239" s="700" t="s">
        <v>408</v>
      </c>
      <c r="C239" s="518">
        <v>33800</v>
      </c>
      <c r="D239" s="734"/>
      <c r="E239" s="1051" t="s">
        <v>2442</v>
      </c>
      <c r="F239" s="1051"/>
      <c r="G239" s="727" t="s">
        <v>2443</v>
      </c>
      <c r="H239" s="727"/>
      <c r="I239" s="728" t="s">
        <v>2444</v>
      </c>
      <c r="J239" s="729"/>
      <c r="K239" s="728" t="s">
        <v>2445</v>
      </c>
      <c r="L239" s="730"/>
      <c r="M239" s="737"/>
    </row>
    <row r="240" spans="2:18" ht="15.75" customHeight="1" x14ac:dyDescent="0.25">
      <c r="B240" s="700" t="s">
        <v>417</v>
      </c>
      <c r="C240" s="518">
        <v>51800</v>
      </c>
      <c r="D240" s="734"/>
      <c r="E240" s="1051" t="s">
        <v>2446</v>
      </c>
      <c r="F240" s="1051"/>
      <c r="G240" s="727" t="s">
        <v>2447</v>
      </c>
      <c r="H240" s="727"/>
      <c r="I240" s="728" t="s">
        <v>2448</v>
      </c>
      <c r="J240" s="729"/>
      <c r="K240" s="728" t="s">
        <v>2449</v>
      </c>
      <c r="L240" s="729"/>
      <c r="M240" s="737"/>
    </row>
    <row r="241" spans="2:13" ht="15.75" customHeight="1" x14ac:dyDescent="0.25">
      <c r="B241" s="700" t="s">
        <v>820</v>
      </c>
      <c r="C241" s="694">
        <v>62000</v>
      </c>
      <c r="D241" s="734"/>
      <c r="E241" s="1051" t="s">
        <v>2450</v>
      </c>
      <c r="F241" s="1051"/>
      <c r="G241" s="727" t="s">
        <v>2451</v>
      </c>
      <c r="H241" s="727"/>
      <c r="I241" s="728" t="s">
        <v>2452</v>
      </c>
      <c r="J241" s="730"/>
      <c r="K241" s="728" t="s">
        <v>2453</v>
      </c>
      <c r="L241" s="729"/>
      <c r="M241" s="737"/>
    </row>
    <row r="242" spans="2:13" x14ac:dyDescent="0.25">
      <c r="B242" s="700" t="s">
        <v>831</v>
      </c>
      <c r="C242" s="694">
        <v>66400</v>
      </c>
      <c r="E242" s="1051" t="s">
        <v>2015</v>
      </c>
      <c r="F242" s="1051"/>
      <c r="G242" s="727" t="s">
        <v>2454</v>
      </c>
      <c r="H242" s="727"/>
      <c r="I242" s="728" t="s">
        <v>2455</v>
      </c>
      <c r="J242" s="730"/>
      <c r="K242" s="728" t="s">
        <v>2456</v>
      </c>
      <c r="L242" s="730"/>
      <c r="M242" s="711"/>
    </row>
    <row r="243" spans="2:13" x14ac:dyDescent="0.25">
      <c r="B243" s="700" t="s">
        <v>2457</v>
      </c>
      <c r="C243" s="694">
        <v>108200</v>
      </c>
      <c r="E243" s="1051" t="s">
        <v>1992</v>
      </c>
      <c r="F243" s="1051"/>
      <c r="G243" s="727" t="s">
        <v>2433</v>
      </c>
      <c r="H243" s="727"/>
      <c r="I243" s="728" t="s">
        <v>2458</v>
      </c>
      <c r="J243" s="730"/>
      <c r="K243" s="728" t="s">
        <v>2459</v>
      </c>
      <c r="L243" s="730"/>
    </row>
    <row r="244" spans="2:13" x14ac:dyDescent="0.25">
      <c r="B244" s="700" t="s">
        <v>2460</v>
      </c>
      <c r="C244" s="694">
        <v>117100</v>
      </c>
      <c r="D244" s="722"/>
      <c r="E244" s="1051" t="s">
        <v>1996</v>
      </c>
      <c r="F244" s="1051"/>
      <c r="G244" s="727" t="s">
        <v>2461</v>
      </c>
      <c r="H244" s="727"/>
      <c r="I244" s="728" t="s">
        <v>2462</v>
      </c>
      <c r="J244" s="729"/>
      <c r="K244" s="728" t="s">
        <v>2463</v>
      </c>
      <c r="L244" s="730"/>
    </row>
    <row r="245" spans="2:13" x14ac:dyDescent="0.25">
      <c r="B245" s="700" t="s">
        <v>2450</v>
      </c>
      <c r="C245" s="694">
        <v>171500</v>
      </c>
      <c r="E245" s="1051" t="s">
        <v>2068</v>
      </c>
      <c r="F245" s="1051"/>
      <c r="G245" s="727" t="s">
        <v>2464</v>
      </c>
      <c r="H245" s="727"/>
      <c r="I245" s="728" t="s">
        <v>2465</v>
      </c>
      <c r="J245" s="729"/>
      <c r="K245" s="728" t="s">
        <v>2466</v>
      </c>
      <c r="L245" s="730"/>
    </row>
    <row r="246" spans="2:13" x14ac:dyDescent="0.25">
      <c r="B246" s="700" t="s">
        <v>2015</v>
      </c>
      <c r="C246" s="694">
        <v>228900</v>
      </c>
    </row>
    <row r="247" spans="2:13" x14ac:dyDescent="0.25">
      <c r="B247" s="700" t="s">
        <v>1992</v>
      </c>
      <c r="C247" s="694">
        <v>239200</v>
      </c>
    </row>
    <row r="248" spans="2:13" x14ac:dyDescent="0.25">
      <c r="B248" s="700" t="s">
        <v>1996</v>
      </c>
      <c r="C248" s="694">
        <v>269400</v>
      </c>
    </row>
    <row r="249" spans="2:13" x14ac:dyDescent="0.25">
      <c r="B249" s="700" t="s">
        <v>2068</v>
      </c>
      <c r="C249" s="694">
        <v>352100</v>
      </c>
    </row>
    <row r="250" spans="2:13" x14ac:dyDescent="0.25">
      <c r="B250" s="703"/>
      <c r="C250" s="703"/>
    </row>
    <row r="251" spans="2:13" x14ac:dyDescent="0.25">
      <c r="B251" s="723" t="s">
        <v>2467</v>
      </c>
      <c r="C251" s="722"/>
    </row>
    <row r="252" spans="2:13" x14ac:dyDescent="0.25">
      <c r="B252" s="700" t="s">
        <v>2355</v>
      </c>
      <c r="C252" s="700" t="s">
        <v>2357</v>
      </c>
    </row>
    <row r="253" spans="2:13" x14ac:dyDescent="0.25">
      <c r="B253" s="700" t="s">
        <v>460</v>
      </c>
      <c r="C253" s="518">
        <v>12900</v>
      </c>
    </row>
    <row r="254" spans="2:13" x14ac:dyDescent="0.25">
      <c r="B254" s="700" t="s">
        <v>409</v>
      </c>
      <c r="C254" s="216">
        <v>13300</v>
      </c>
    </row>
    <row r="255" spans="2:13" x14ac:dyDescent="0.25">
      <c r="B255" s="700" t="s">
        <v>572</v>
      </c>
      <c r="C255" s="216">
        <v>16100</v>
      </c>
      <c r="D255" s="722"/>
    </row>
    <row r="256" spans="2:13" x14ac:dyDescent="0.25">
      <c r="B256" s="700" t="s">
        <v>418</v>
      </c>
      <c r="C256" s="216">
        <v>17500</v>
      </c>
    </row>
    <row r="257" spans="2:6" x14ac:dyDescent="0.25">
      <c r="B257" s="700" t="s">
        <v>821</v>
      </c>
      <c r="C257" s="216">
        <v>18400</v>
      </c>
      <c r="E257" s="722"/>
      <c r="F257" s="722"/>
    </row>
    <row r="258" spans="2:6" x14ac:dyDescent="0.25">
      <c r="B258" s="700" t="s">
        <v>832</v>
      </c>
      <c r="C258" s="216">
        <v>23600</v>
      </c>
    </row>
    <row r="259" spans="2:6" x14ac:dyDescent="0.25">
      <c r="B259" s="700" t="s">
        <v>2468</v>
      </c>
      <c r="C259" s="216">
        <v>52000</v>
      </c>
    </row>
    <row r="260" spans="2:6" x14ac:dyDescent="0.25">
      <c r="B260" s="700" t="s">
        <v>2469</v>
      </c>
      <c r="C260" s="216">
        <v>86500</v>
      </c>
    </row>
    <row r="261" spans="2:6" x14ac:dyDescent="0.25">
      <c r="B261" s="703"/>
      <c r="C261" s="703"/>
    </row>
    <row r="262" spans="2:6" x14ac:dyDescent="0.25">
      <c r="B262" s="723" t="s">
        <v>2470</v>
      </c>
      <c r="C262" s="722"/>
    </row>
    <row r="263" spans="2:6" x14ac:dyDescent="0.25">
      <c r="B263" s="700" t="s">
        <v>2355</v>
      </c>
      <c r="C263" s="700" t="s">
        <v>2357</v>
      </c>
    </row>
    <row r="264" spans="2:6" x14ac:dyDescent="0.25">
      <c r="B264" s="700" t="s">
        <v>2471</v>
      </c>
      <c r="C264" s="738">
        <v>10100</v>
      </c>
    </row>
    <row r="265" spans="2:6" x14ac:dyDescent="0.25">
      <c r="B265" s="700" t="s">
        <v>618</v>
      </c>
      <c r="C265" s="216">
        <v>10400</v>
      </c>
    </row>
    <row r="266" spans="2:6" x14ac:dyDescent="0.25">
      <c r="B266" s="700" t="s">
        <v>531</v>
      </c>
      <c r="C266" s="216">
        <v>13000</v>
      </c>
    </row>
    <row r="267" spans="2:6" x14ac:dyDescent="0.25">
      <c r="B267" s="700" t="s">
        <v>410</v>
      </c>
      <c r="C267" s="216">
        <v>17600</v>
      </c>
      <c r="D267" s="722"/>
    </row>
    <row r="268" spans="2:6" x14ac:dyDescent="0.25">
      <c r="B268" s="700" t="s">
        <v>559</v>
      </c>
      <c r="C268" s="216">
        <v>21000</v>
      </c>
    </row>
    <row r="269" spans="2:6" x14ac:dyDescent="0.25">
      <c r="B269" s="700" t="s">
        <v>419</v>
      </c>
      <c r="C269" s="216">
        <v>25200</v>
      </c>
      <c r="E269" s="722"/>
      <c r="F269" s="722"/>
    </row>
    <row r="270" spans="2:6" x14ac:dyDescent="0.25">
      <c r="B270" s="700" t="s">
        <v>822</v>
      </c>
      <c r="C270" s="216">
        <v>29600</v>
      </c>
    </row>
    <row r="271" spans="2:6" x14ac:dyDescent="0.25">
      <c r="B271" s="700" t="s">
        <v>833</v>
      </c>
      <c r="C271" s="216">
        <v>37400</v>
      </c>
    </row>
    <row r="272" spans="2:6" x14ac:dyDescent="0.25">
      <c r="B272" s="700" t="s">
        <v>2472</v>
      </c>
      <c r="C272" s="216">
        <v>58200</v>
      </c>
    </row>
    <row r="274" spans="2:3" x14ac:dyDescent="0.25">
      <c r="B274" s="723" t="s">
        <v>2473</v>
      </c>
      <c r="C274" s="722"/>
    </row>
    <row r="275" spans="2:3" x14ac:dyDescent="0.25">
      <c r="B275" s="700" t="s">
        <v>1379</v>
      </c>
      <c r="C275" s="518">
        <v>12400</v>
      </c>
    </row>
  </sheetData>
  <mergeCells count="78">
    <mergeCell ref="E244:F244"/>
    <mergeCell ref="E245:F245"/>
    <mergeCell ref="B3:K3"/>
    <mergeCell ref="B2:K2"/>
    <mergeCell ref="B1:K1"/>
    <mergeCell ref="E239:F239"/>
    <mergeCell ref="E240:F240"/>
    <mergeCell ref="E241:F241"/>
    <mergeCell ref="E242:F242"/>
    <mergeCell ref="E243:F243"/>
    <mergeCell ref="E237:F237"/>
    <mergeCell ref="G237:H237"/>
    <mergeCell ref="I237:J237"/>
    <mergeCell ref="K237:L237"/>
    <mergeCell ref="E238:F238"/>
    <mergeCell ref="E225:F225"/>
    <mergeCell ref="E226:F226"/>
    <mergeCell ref="E227:F227"/>
    <mergeCell ref="E228:F228"/>
    <mergeCell ref="E229:F229"/>
    <mergeCell ref="I221:J221"/>
    <mergeCell ref="K221:L221"/>
    <mergeCell ref="E222:F222"/>
    <mergeCell ref="E223:F223"/>
    <mergeCell ref="E224:F224"/>
    <mergeCell ref="D187:E187"/>
    <mergeCell ref="D215:E215"/>
    <mergeCell ref="D216:E216"/>
    <mergeCell ref="E221:F221"/>
    <mergeCell ref="G221:H221"/>
    <mergeCell ref="C181:D181"/>
    <mergeCell ref="E181:F181"/>
    <mergeCell ref="D184:E184"/>
    <mergeCell ref="D185:E185"/>
    <mergeCell ref="F185:F186"/>
    <mergeCell ref="D186:E186"/>
    <mergeCell ref="C178:D178"/>
    <mergeCell ref="E178:F178"/>
    <mergeCell ref="C179:D179"/>
    <mergeCell ref="E179:F179"/>
    <mergeCell ref="C180:D180"/>
    <mergeCell ref="E180:F180"/>
    <mergeCell ref="C175:D175"/>
    <mergeCell ref="E175:F175"/>
    <mergeCell ref="B176:F176"/>
    <mergeCell ref="C177:D177"/>
    <mergeCell ref="E177:F177"/>
    <mergeCell ref="B172:F172"/>
    <mergeCell ref="C173:D173"/>
    <mergeCell ref="E173:F173"/>
    <mergeCell ref="C174:D174"/>
    <mergeCell ref="E174:F174"/>
    <mergeCell ref="C166:D166"/>
    <mergeCell ref="C167:D167"/>
    <mergeCell ref="C168:D168"/>
    <mergeCell ref="C171:D171"/>
    <mergeCell ref="E171:F171"/>
    <mergeCell ref="B113:G113"/>
    <mergeCell ref="H113:L113"/>
    <mergeCell ref="D140:G141"/>
    <mergeCell ref="B144:G144"/>
    <mergeCell ref="H144:L144"/>
    <mergeCell ref="B71:D71"/>
    <mergeCell ref="B82:G82"/>
    <mergeCell ref="B83:G83"/>
    <mergeCell ref="H83:L83"/>
    <mergeCell ref="D109:G110"/>
    <mergeCell ref="B54:C54"/>
    <mergeCell ref="B55:C55"/>
    <mergeCell ref="B58:D58"/>
    <mergeCell ref="B59:D59"/>
    <mergeCell ref="G60:H60"/>
    <mergeCell ref="L4:M4"/>
    <mergeCell ref="B5:J5"/>
    <mergeCell ref="C24:D24"/>
    <mergeCell ref="E24:F24"/>
    <mergeCell ref="G24:H24"/>
    <mergeCell ref="I24:N24"/>
  </mergeCells>
  <hyperlinks>
    <hyperlink ref="L4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29"/>
  <sheetViews>
    <sheetView zoomScale="90" zoomScaleNormal="90" workbookViewId="0">
      <selection activeCell="B2" sqref="B2:O2"/>
    </sheetView>
  </sheetViews>
  <sheetFormatPr defaultColWidth="9.140625" defaultRowHeight="15" x14ac:dyDescent="0.25"/>
  <cols>
    <col min="1" max="1" width="2.5703125" style="739" customWidth="1"/>
    <col min="2" max="2" width="22.5703125" style="739" customWidth="1"/>
    <col min="3" max="3" width="9.28515625" style="739" customWidth="1"/>
    <col min="4" max="4" width="9" style="739" customWidth="1"/>
    <col min="5" max="5" width="9.5703125" style="739" customWidth="1"/>
    <col min="6" max="6" width="8.7109375" style="739" customWidth="1"/>
    <col min="7" max="7" width="17.42578125" style="739" customWidth="1"/>
    <col min="8" max="8" width="13.85546875" style="739" customWidth="1"/>
    <col min="9" max="9" width="11.42578125" style="739" customWidth="1"/>
    <col min="10" max="10" width="12.140625" style="739" customWidth="1"/>
    <col min="11" max="11" width="10.85546875" style="739" customWidth="1"/>
    <col min="12" max="12" width="14.5703125" style="739" customWidth="1"/>
    <col min="13" max="13" width="14.7109375" style="739" customWidth="1"/>
    <col min="14" max="14" width="6.85546875" style="739" customWidth="1"/>
    <col min="15" max="15" width="7" style="739" customWidth="1"/>
    <col min="16" max="16" width="7.140625" style="739" customWidth="1"/>
    <col min="17" max="17" width="8.28515625" style="739" customWidth="1"/>
    <col min="18" max="19" width="12.42578125" style="739" customWidth="1"/>
    <col min="20" max="20" width="14.5703125" style="573" customWidth="1"/>
    <col min="21" max="1024" width="9.140625" style="739"/>
  </cols>
  <sheetData>
    <row r="1" spans="2:21" ht="24" customHeight="1" x14ac:dyDescent="0.25">
      <c r="B1" s="1129" t="s">
        <v>2921</v>
      </c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</row>
    <row r="2" spans="2:21" ht="189" customHeight="1" x14ac:dyDescent="0.25"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  <c r="O2" s="1116"/>
    </row>
    <row r="3" spans="2:21" ht="24" customHeight="1" x14ac:dyDescent="0.25">
      <c r="B3" s="1128" t="s">
        <v>2922</v>
      </c>
      <c r="C3" s="1128"/>
      <c r="D3" s="1128"/>
      <c r="E3" s="1128"/>
      <c r="F3" s="1128"/>
      <c r="G3" s="1128"/>
      <c r="H3" s="1128"/>
      <c r="I3" s="1128"/>
      <c r="J3" s="1128"/>
      <c r="K3" s="1128"/>
      <c r="L3" s="1128"/>
      <c r="M3" s="1128"/>
      <c r="N3" s="1128"/>
      <c r="O3" s="1128"/>
    </row>
    <row r="4" spans="2:21" ht="117.75" customHeight="1" x14ac:dyDescent="0.25">
      <c r="B4" s="1052"/>
      <c r="C4" s="1053" t="s">
        <v>2474</v>
      </c>
      <c r="D4" s="1053" t="s">
        <v>2475</v>
      </c>
      <c r="E4" s="1053" t="s">
        <v>2476</v>
      </c>
      <c r="F4" s="1054" t="s">
        <v>2477</v>
      </c>
      <c r="G4" s="1054" t="s">
        <v>2478</v>
      </c>
      <c r="H4" s="1055" t="s">
        <v>451</v>
      </c>
      <c r="I4" s="1055"/>
      <c r="J4" s="1056" t="s">
        <v>2479</v>
      </c>
      <c r="K4" s="1056" t="s">
        <v>2480</v>
      </c>
      <c r="L4" s="1057" t="s">
        <v>2481</v>
      </c>
      <c r="M4" s="1057"/>
      <c r="N4" s="1057" t="s">
        <v>2482</v>
      </c>
      <c r="O4" s="1057"/>
      <c r="P4" s="1057"/>
      <c r="Q4" s="662" t="s">
        <v>2483</v>
      </c>
      <c r="R4" s="662" t="s">
        <v>2484</v>
      </c>
      <c r="S4" s="1058" t="s">
        <v>2485</v>
      </c>
      <c r="T4" s="6" t="s">
        <v>42</v>
      </c>
      <c r="U4" s="6"/>
    </row>
    <row r="5" spans="2:21" x14ac:dyDescent="0.25">
      <c r="B5" s="1052"/>
      <c r="C5" s="1053"/>
      <c r="D5" s="1053"/>
      <c r="E5" s="1053"/>
      <c r="F5" s="1054"/>
      <c r="G5" s="1054"/>
      <c r="H5" s="663" t="s">
        <v>2486</v>
      </c>
      <c r="I5" s="663" t="s">
        <v>2487</v>
      </c>
      <c r="J5" s="1056"/>
      <c r="K5" s="1056"/>
      <c r="L5" s="663" t="s">
        <v>2488</v>
      </c>
      <c r="M5" s="663" t="s">
        <v>2489</v>
      </c>
      <c r="N5" s="663" t="s">
        <v>2490</v>
      </c>
      <c r="O5" s="663" t="s">
        <v>2491</v>
      </c>
      <c r="P5" s="663" t="s">
        <v>2492</v>
      </c>
      <c r="Q5" s="663"/>
      <c r="R5" s="663"/>
      <c r="S5" s="1058"/>
    </row>
    <row r="6" spans="2:21" x14ac:dyDescent="0.25">
      <c r="B6" s="740" t="s">
        <v>2493</v>
      </c>
      <c r="C6" s="177">
        <v>1.5</v>
      </c>
      <c r="D6" s="741">
        <v>0.97</v>
      </c>
      <c r="E6" s="177">
        <v>0.66</v>
      </c>
      <c r="F6" s="662">
        <v>4.2</v>
      </c>
      <c r="G6" s="662">
        <v>4.92</v>
      </c>
      <c r="H6" s="663">
        <v>7.4999999999999997E-2</v>
      </c>
      <c r="I6" s="663">
        <v>0.6</v>
      </c>
      <c r="J6" s="662" t="s">
        <v>2494</v>
      </c>
      <c r="K6" s="662">
        <v>540</v>
      </c>
      <c r="L6" s="663">
        <v>10</v>
      </c>
      <c r="M6" s="663">
        <v>12</v>
      </c>
      <c r="N6" s="663">
        <v>440</v>
      </c>
      <c r="O6" s="663">
        <v>448</v>
      </c>
      <c r="P6" s="663">
        <v>247</v>
      </c>
      <c r="Q6" s="663">
        <v>12</v>
      </c>
      <c r="R6" s="663">
        <v>8</v>
      </c>
      <c r="S6" s="742">
        <v>24596</v>
      </c>
      <c r="T6" s="743"/>
      <c r="U6" s="743"/>
    </row>
    <row r="7" spans="2:21" x14ac:dyDescent="0.25">
      <c r="B7" s="740" t="s">
        <v>2495</v>
      </c>
      <c r="C7" s="177">
        <v>3.18</v>
      </c>
      <c r="D7" s="741">
        <v>2.1</v>
      </c>
      <c r="E7" s="177">
        <v>1.42</v>
      </c>
      <c r="F7" s="662">
        <v>4.2</v>
      </c>
      <c r="G7" s="662">
        <v>9.66</v>
      </c>
      <c r="H7" s="663">
        <v>0.13500000000000001</v>
      </c>
      <c r="I7" s="663">
        <v>1.2</v>
      </c>
      <c r="J7" s="662" t="s">
        <v>2496</v>
      </c>
      <c r="K7" s="662">
        <v>1142</v>
      </c>
      <c r="L7" s="663">
        <v>10</v>
      </c>
      <c r="M7" s="663">
        <v>12</v>
      </c>
      <c r="N7" s="663">
        <v>752</v>
      </c>
      <c r="O7" s="663">
        <v>448</v>
      </c>
      <c r="P7" s="663">
        <v>247</v>
      </c>
      <c r="Q7" s="663">
        <v>18</v>
      </c>
      <c r="R7" s="663">
        <v>9</v>
      </c>
      <c r="S7" s="742">
        <v>39186</v>
      </c>
      <c r="T7" s="743"/>
      <c r="U7" s="743"/>
    </row>
    <row r="8" spans="2:21" x14ac:dyDescent="0.25">
      <c r="B8" s="740" t="s">
        <v>2497</v>
      </c>
      <c r="C8" s="177">
        <v>3.6</v>
      </c>
      <c r="D8" s="741">
        <v>2.33</v>
      </c>
      <c r="E8" s="177">
        <v>1.58</v>
      </c>
      <c r="F8" s="663">
        <v>5.5</v>
      </c>
      <c r="G8" s="663">
        <v>11</v>
      </c>
      <c r="H8" s="663">
        <v>0.13500000000000001</v>
      </c>
      <c r="I8" s="663">
        <v>1.6</v>
      </c>
      <c r="J8" s="663" t="s">
        <v>2498</v>
      </c>
      <c r="K8" s="663">
        <v>1835</v>
      </c>
      <c r="L8" s="663">
        <v>12</v>
      </c>
      <c r="M8" s="663">
        <v>16</v>
      </c>
      <c r="N8" s="663">
        <v>737</v>
      </c>
      <c r="O8" s="663">
        <v>320</v>
      </c>
      <c r="P8" s="663">
        <v>540</v>
      </c>
      <c r="Q8" s="663">
        <v>25</v>
      </c>
      <c r="R8" s="663">
        <v>14</v>
      </c>
      <c r="S8" s="742">
        <v>54306</v>
      </c>
      <c r="T8" s="743"/>
      <c r="U8" s="743"/>
    </row>
    <row r="9" spans="2:21" s="744" customFormat="1" x14ac:dyDescent="0.25">
      <c r="B9" s="745" t="s">
        <v>2499</v>
      </c>
      <c r="C9" s="746">
        <v>7.2</v>
      </c>
      <c r="D9" s="746">
        <v>5.03</v>
      </c>
      <c r="E9" s="746">
        <v>3.3</v>
      </c>
      <c r="F9" s="747">
        <v>5.5</v>
      </c>
      <c r="G9" s="747">
        <v>21.81</v>
      </c>
      <c r="H9" s="747">
        <v>0.27</v>
      </c>
      <c r="I9" s="747">
        <v>3.3</v>
      </c>
      <c r="J9" s="747" t="s">
        <v>2500</v>
      </c>
      <c r="K9" s="747">
        <v>3700</v>
      </c>
      <c r="L9" s="747">
        <v>12</v>
      </c>
      <c r="M9" s="747">
        <v>16</v>
      </c>
      <c r="N9" s="747">
        <v>1191</v>
      </c>
      <c r="O9" s="747">
        <v>320</v>
      </c>
      <c r="P9" s="747">
        <v>540</v>
      </c>
      <c r="Q9" s="747">
        <v>45</v>
      </c>
      <c r="R9" s="747">
        <v>15</v>
      </c>
      <c r="S9" s="742">
        <v>98077</v>
      </c>
      <c r="T9" s="743"/>
      <c r="U9" s="743"/>
    </row>
    <row r="10" spans="2:21" x14ac:dyDescent="0.25">
      <c r="B10" s="740" t="s">
        <v>2501</v>
      </c>
      <c r="C10" s="177">
        <v>11.96</v>
      </c>
      <c r="D10" s="741">
        <v>7.82</v>
      </c>
      <c r="E10" s="177">
        <v>5.4</v>
      </c>
      <c r="F10" s="663">
        <v>5.5</v>
      </c>
      <c r="G10" s="663">
        <v>23.47</v>
      </c>
      <c r="H10" s="663">
        <v>0.40500000000000003</v>
      </c>
      <c r="I10" s="663">
        <v>4.8</v>
      </c>
      <c r="J10" s="663" t="s">
        <v>2502</v>
      </c>
      <c r="K10" s="663">
        <v>5609</v>
      </c>
      <c r="L10" s="663">
        <v>16</v>
      </c>
      <c r="M10" s="663">
        <v>22</v>
      </c>
      <c r="N10" s="663">
        <v>1640</v>
      </c>
      <c r="O10" s="663">
        <v>310</v>
      </c>
      <c r="P10" s="663">
        <v>540</v>
      </c>
      <c r="Q10" s="663">
        <v>60</v>
      </c>
      <c r="R10" s="663">
        <v>15</v>
      </c>
      <c r="S10" s="742">
        <v>127435</v>
      </c>
      <c r="T10" s="743"/>
      <c r="U10" s="743"/>
    </row>
    <row r="11" spans="2:21" x14ac:dyDescent="0.25">
      <c r="B11" s="740" t="s">
        <v>2503</v>
      </c>
      <c r="C11" s="177">
        <v>15.48</v>
      </c>
      <c r="D11" s="741">
        <v>10.51</v>
      </c>
      <c r="E11" s="177">
        <v>7.15</v>
      </c>
      <c r="F11" s="663">
        <v>5.5</v>
      </c>
      <c r="G11" s="663">
        <v>31.48</v>
      </c>
      <c r="H11" s="663">
        <v>0.54</v>
      </c>
      <c r="I11" s="663">
        <v>6</v>
      </c>
      <c r="J11" s="663" t="s">
        <v>2504</v>
      </c>
      <c r="K11" s="663">
        <v>7633</v>
      </c>
      <c r="L11" s="663">
        <v>16</v>
      </c>
      <c r="M11" s="663">
        <v>22</v>
      </c>
      <c r="N11" s="663">
        <v>2090</v>
      </c>
      <c r="O11" s="663">
        <v>310</v>
      </c>
      <c r="P11" s="663">
        <v>540</v>
      </c>
      <c r="Q11" s="663">
        <v>81</v>
      </c>
      <c r="R11" s="663">
        <v>16</v>
      </c>
      <c r="S11" s="742">
        <v>154404</v>
      </c>
      <c r="T11" s="743"/>
      <c r="U11" s="743"/>
    </row>
    <row r="12" spans="2:21" x14ac:dyDescent="0.25">
      <c r="B12" s="748" t="s">
        <v>2505</v>
      </c>
      <c r="C12" s="749">
        <v>17.600000000000001</v>
      </c>
      <c r="D12" s="750">
        <v>12.3</v>
      </c>
      <c r="E12" s="751">
        <v>9.4</v>
      </c>
      <c r="F12" s="663">
        <v>5.5</v>
      </c>
      <c r="G12" s="663">
        <v>79.209999999999994</v>
      </c>
      <c r="H12" s="663">
        <v>0.32</v>
      </c>
      <c r="I12" s="751">
        <v>8.1999999999999993</v>
      </c>
      <c r="J12" s="663" t="s">
        <v>2506</v>
      </c>
      <c r="K12" s="752">
        <v>5124</v>
      </c>
      <c r="L12" s="663">
        <v>16</v>
      </c>
      <c r="M12" s="663">
        <v>35</v>
      </c>
      <c r="N12" s="753">
        <v>1360</v>
      </c>
      <c r="O12" s="753">
        <v>600</v>
      </c>
      <c r="P12" s="754">
        <v>710</v>
      </c>
      <c r="Q12" s="754">
        <v>214</v>
      </c>
      <c r="R12" s="754">
        <v>22</v>
      </c>
      <c r="S12" s="742">
        <v>245455</v>
      </c>
      <c r="T12" s="743"/>
      <c r="U12" s="743"/>
    </row>
    <row r="13" spans="2:21" x14ac:dyDescent="0.25">
      <c r="B13" s="748" t="s">
        <v>2507</v>
      </c>
      <c r="C13" s="749">
        <v>25.7</v>
      </c>
      <c r="D13" s="750">
        <v>17.899999999999999</v>
      </c>
      <c r="E13" s="751">
        <v>13.5</v>
      </c>
      <c r="F13" s="663">
        <v>5.5</v>
      </c>
      <c r="G13" s="751">
        <v>102.97</v>
      </c>
      <c r="H13" s="663">
        <v>0.48</v>
      </c>
      <c r="I13" s="663">
        <v>9</v>
      </c>
      <c r="J13" s="663" t="s">
        <v>2508</v>
      </c>
      <c r="K13" s="752">
        <v>8696</v>
      </c>
      <c r="L13" s="663">
        <v>22</v>
      </c>
      <c r="M13" s="663">
        <v>42</v>
      </c>
      <c r="N13" s="753">
        <v>2060</v>
      </c>
      <c r="O13" s="753">
        <v>530</v>
      </c>
      <c r="P13" s="754">
        <v>710</v>
      </c>
      <c r="Q13" s="754">
        <v>287</v>
      </c>
      <c r="R13" s="754">
        <v>24</v>
      </c>
      <c r="S13" s="742">
        <v>314386</v>
      </c>
      <c r="T13" s="743"/>
      <c r="U13" s="743"/>
    </row>
    <row r="14" spans="2:21" x14ac:dyDescent="0.25">
      <c r="B14" s="748" t="s">
        <v>2509</v>
      </c>
      <c r="C14" s="749">
        <v>30.2</v>
      </c>
      <c r="D14" s="750">
        <v>21.1</v>
      </c>
      <c r="E14" s="751">
        <v>15.9</v>
      </c>
      <c r="F14" s="663">
        <v>5.5</v>
      </c>
      <c r="G14" s="751">
        <v>111.39</v>
      </c>
      <c r="H14" s="663">
        <v>1.36</v>
      </c>
      <c r="I14" s="662">
        <v>9</v>
      </c>
      <c r="J14" s="663" t="s">
        <v>2510</v>
      </c>
      <c r="K14" s="663">
        <v>12706</v>
      </c>
      <c r="L14" s="663">
        <v>22</v>
      </c>
      <c r="M14" s="663">
        <v>35</v>
      </c>
      <c r="N14" s="753">
        <v>1990</v>
      </c>
      <c r="O14" s="753">
        <v>530</v>
      </c>
      <c r="P14" s="754">
        <v>850</v>
      </c>
      <c r="Q14" s="754">
        <v>345</v>
      </c>
      <c r="R14" s="754">
        <v>38</v>
      </c>
      <c r="S14" s="755">
        <v>311844</v>
      </c>
      <c r="T14" s="743"/>
      <c r="U14" s="743"/>
    </row>
    <row r="15" spans="2:21" x14ac:dyDescent="0.25">
      <c r="B15" s="748" t="s">
        <v>2511</v>
      </c>
      <c r="C15" s="756">
        <v>48.1</v>
      </c>
      <c r="D15" s="757">
        <v>32.799999999999997</v>
      </c>
      <c r="E15" s="758">
        <v>25.3</v>
      </c>
      <c r="F15" s="663">
        <v>5.5</v>
      </c>
      <c r="G15" s="751">
        <v>171.9</v>
      </c>
      <c r="H15" s="662">
        <v>2.04</v>
      </c>
      <c r="I15" s="662">
        <v>14</v>
      </c>
      <c r="J15" s="663" t="s">
        <v>2512</v>
      </c>
      <c r="K15" s="663">
        <v>20100</v>
      </c>
      <c r="L15" s="663">
        <v>28</v>
      </c>
      <c r="M15" s="663">
        <v>42</v>
      </c>
      <c r="N15" s="759">
        <v>2940</v>
      </c>
      <c r="O15" s="759">
        <v>530</v>
      </c>
      <c r="P15" s="760">
        <v>850</v>
      </c>
      <c r="Q15" s="754">
        <v>480</v>
      </c>
      <c r="R15" s="754">
        <v>37</v>
      </c>
      <c r="S15" s="742">
        <v>456047</v>
      </c>
      <c r="T15" s="743"/>
      <c r="U15" s="743"/>
    </row>
    <row r="16" spans="2:21" x14ac:dyDescent="0.25">
      <c r="B16" s="748" t="s">
        <v>2513</v>
      </c>
      <c r="C16" s="749">
        <v>50.9</v>
      </c>
      <c r="D16" s="750">
        <v>35.6</v>
      </c>
      <c r="E16" s="751">
        <v>26.9</v>
      </c>
      <c r="F16" s="663">
        <v>5.5</v>
      </c>
      <c r="G16" s="751">
        <v>214.83</v>
      </c>
      <c r="H16" s="662">
        <v>2.04</v>
      </c>
      <c r="I16" s="663">
        <v>20</v>
      </c>
      <c r="J16" s="663" t="s">
        <v>2512</v>
      </c>
      <c r="K16" s="663">
        <v>26525</v>
      </c>
      <c r="L16" s="663">
        <v>28</v>
      </c>
      <c r="M16" s="663">
        <v>54</v>
      </c>
      <c r="N16" s="759">
        <v>2940</v>
      </c>
      <c r="O16" s="759">
        <v>600</v>
      </c>
      <c r="P16" s="760">
        <v>850</v>
      </c>
      <c r="Q16" s="754">
        <v>514</v>
      </c>
      <c r="R16" s="754">
        <v>37</v>
      </c>
      <c r="S16" s="742">
        <v>530541</v>
      </c>
      <c r="T16" s="743"/>
      <c r="U16" s="743"/>
    </row>
    <row r="17" spans="2:21" x14ac:dyDescent="0.25">
      <c r="B17" s="748" t="s">
        <v>2514</v>
      </c>
      <c r="C17" s="749">
        <v>63</v>
      </c>
      <c r="D17" s="750">
        <v>44.8</v>
      </c>
      <c r="E17" s="751">
        <v>33</v>
      </c>
      <c r="F17" s="663">
        <v>5.5</v>
      </c>
      <c r="G17" s="751">
        <v>225.33</v>
      </c>
      <c r="H17" s="662">
        <v>2.72</v>
      </c>
      <c r="I17" s="663">
        <v>26</v>
      </c>
      <c r="J17" s="663" t="s">
        <v>2515</v>
      </c>
      <c r="K17" s="663">
        <v>25075</v>
      </c>
      <c r="L17" s="663">
        <v>28</v>
      </c>
      <c r="M17" s="663">
        <v>54</v>
      </c>
      <c r="N17" s="753">
        <v>3780</v>
      </c>
      <c r="O17" s="753">
        <v>600</v>
      </c>
      <c r="P17" s="754">
        <v>850</v>
      </c>
      <c r="Q17" s="754">
        <v>658</v>
      </c>
      <c r="R17" s="754">
        <v>39</v>
      </c>
      <c r="S17" s="742">
        <v>679213</v>
      </c>
      <c r="T17" s="743"/>
      <c r="U17" s="743"/>
    </row>
    <row r="18" spans="2:21" x14ac:dyDescent="0.25">
      <c r="B18" s="761"/>
      <c r="C18" s="575"/>
      <c r="D18" s="575"/>
      <c r="E18" s="575"/>
      <c r="F18" s="533"/>
      <c r="G18" s="533"/>
      <c r="H18" s="762"/>
      <c r="I18" s="762"/>
      <c r="J18" s="762"/>
      <c r="K18" s="762"/>
      <c r="L18" s="533"/>
      <c r="M18" s="533"/>
      <c r="N18" s="533"/>
      <c r="O18" s="533"/>
      <c r="P18" s="533"/>
      <c r="Q18" s="533"/>
      <c r="R18" s="533"/>
      <c r="S18" s="763"/>
      <c r="T18" s="743"/>
      <c r="U18" s="743"/>
    </row>
    <row r="19" spans="2:21" x14ac:dyDescent="0.25">
      <c r="B19" s="764" t="s">
        <v>2516</v>
      </c>
      <c r="C19" s="765">
        <v>3.5</v>
      </c>
      <c r="D19" s="751">
        <v>2.4</v>
      </c>
      <c r="E19" s="766">
        <v>1.7</v>
      </c>
      <c r="F19" s="663">
        <v>7</v>
      </c>
      <c r="G19" s="751">
        <v>21.6</v>
      </c>
      <c r="H19" s="663">
        <v>0.23</v>
      </c>
      <c r="I19" s="663">
        <v>2.5</v>
      </c>
      <c r="J19" s="663" t="s">
        <v>2494</v>
      </c>
      <c r="K19" s="663">
        <v>2592</v>
      </c>
      <c r="L19" s="663">
        <v>12</v>
      </c>
      <c r="M19" s="663">
        <v>18</v>
      </c>
      <c r="N19" s="753">
        <v>1190</v>
      </c>
      <c r="O19" s="753">
        <v>500</v>
      </c>
      <c r="P19" s="754">
        <v>370</v>
      </c>
      <c r="Q19" s="754">
        <v>59</v>
      </c>
      <c r="R19" s="754">
        <v>16</v>
      </c>
      <c r="S19" s="742">
        <v>60401</v>
      </c>
      <c r="T19" s="743"/>
      <c r="U19" s="743"/>
    </row>
    <row r="20" spans="2:21" x14ac:dyDescent="0.25">
      <c r="B20" s="764" t="s">
        <v>2517</v>
      </c>
      <c r="C20" s="765">
        <v>5.6</v>
      </c>
      <c r="D20" s="751">
        <v>3.9</v>
      </c>
      <c r="E20" s="766">
        <v>2.9</v>
      </c>
      <c r="F20" s="663">
        <v>7</v>
      </c>
      <c r="G20" s="751">
        <v>18.399999999999999</v>
      </c>
      <c r="H20" s="663">
        <v>0.13500000000000001</v>
      </c>
      <c r="I20" s="663">
        <v>2.2000000000000002</v>
      </c>
      <c r="J20" s="663" t="s">
        <v>2498</v>
      </c>
      <c r="K20" s="663">
        <v>2145</v>
      </c>
      <c r="L20" s="663">
        <v>12</v>
      </c>
      <c r="M20" s="663">
        <v>22</v>
      </c>
      <c r="N20" s="753">
        <v>780</v>
      </c>
      <c r="O20" s="753">
        <v>530</v>
      </c>
      <c r="P20" s="754">
        <v>505</v>
      </c>
      <c r="Q20" s="754">
        <v>82</v>
      </c>
      <c r="R20" s="754">
        <v>17</v>
      </c>
      <c r="S20" s="742">
        <v>81216</v>
      </c>
      <c r="T20" s="743"/>
      <c r="U20" s="743"/>
    </row>
    <row r="21" spans="2:21" x14ac:dyDescent="0.25">
      <c r="B21" s="764" t="s">
        <v>2518</v>
      </c>
      <c r="C21" s="765">
        <v>8.6</v>
      </c>
      <c r="D21" s="751">
        <v>5.77</v>
      </c>
      <c r="E21" s="766">
        <v>4.29</v>
      </c>
      <c r="F21" s="663">
        <v>7</v>
      </c>
      <c r="G21" s="751">
        <v>27.75</v>
      </c>
      <c r="H21" s="663">
        <v>0.16</v>
      </c>
      <c r="I21" s="663">
        <v>3.2</v>
      </c>
      <c r="J21" s="663" t="s">
        <v>2519</v>
      </c>
      <c r="K21" s="752">
        <v>3022</v>
      </c>
      <c r="L21" s="663">
        <v>12</v>
      </c>
      <c r="M21" s="663">
        <v>22</v>
      </c>
      <c r="N21" s="753">
        <v>850</v>
      </c>
      <c r="O21" s="753">
        <v>570</v>
      </c>
      <c r="P21" s="754">
        <v>650</v>
      </c>
      <c r="Q21" s="754">
        <v>104</v>
      </c>
      <c r="R21" s="754">
        <v>22</v>
      </c>
      <c r="S21" s="742">
        <v>120016</v>
      </c>
      <c r="T21" s="743"/>
      <c r="U21" s="743"/>
    </row>
    <row r="22" spans="2:21" x14ac:dyDescent="0.25">
      <c r="B22" s="764" t="s">
        <v>2520</v>
      </c>
      <c r="C22" s="765">
        <v>10.4</v>
      </c>
      <c r="D22" s="751">
        <v>7.13</v>
      </c>
      <c r="E22" s="766">
        <v>5.51</v>
      </c>
      <c r="F22" s="663">
        <v>7</v>
      </c>
      <c r="G22" s="751">
        <v>32.4</v>
      </c>
      <c r="H22" s="663">
        <v>0.27</v>
      </c>
      <c r="I22" s="663">
        <v>3.5</v>
      </c>
      <c r="J22" s="751" t="s">
        <v>2500</v>
      </c>
      <c r="K22" s="663">
        <v>3789</v>
      </c>
      <c r="L22" s="663">
        <v>16</v>
      </c>
      <c r="M22" s="663">
        <v>28</v>
      </c>
      <c r="N22" s="753">
        <v>1190</v>
      </c>
      <c r="O22" s="753">
        <v>530</v>
      </c>
      <c r="P22" s="754">
        <v>570</v>
      </c>
      <c r="Q22" s="754">
        <v>123</v>
      </c>
      <c r="R22" s="754">
        <v>19</v>
      </c>
      <c r="S22" s="742">
        <v>139403</v>
      </c>
      <c r="T22" s="743"/>
      <c r="U22" s="743"/>
    </row>
    <row r="23" spans="2:21" x14ac:dyDescent="0.25">
      <c r="B23" s="764" t="s">
        <v>2521</v>
      </c>
      <c r="C23" s="765">
        <v>16.7</v>
      </c>
      <c r="D23" s="751">
        <v>11.52</v>
      </c>
      <c r="E23" s="766">
        <v>8.84</v>
      </c>
      <c r="F23" s="663">
        <v>7</v>
      </c>
      <c r="G23" s="751">
        <v>52.9</v>
      </c>
      <c r="H23" s="751">
        <v>0.40500000000000003</v>
      </c>
      <c r="I23" s="663">
        <v>5.6</v>
      </c>
      <c r="J23" s="663" t="s">
        <v>2502</v>
      </c>
      <c r="K23" s="752">
        <v>5996</v>
      </c>
      <c r="L23" s="663">
        <v>16</v>
      </c>
      <c r="M23" s="663">
        <v>28</v>
      </c>
      <c r="N23" s="753">
        <v>1790</v>
      </c>
      <c r="O23" s="753">
        <v>535</v>
      </c>
      <c r="P23" s="753">
        <v>570</v>
      </c>
      <c r="Q23" s="753">
        <v>177</v>
      </c>
      <c r="R23" s="753">
        <v>21</v>
      </c>
      <c r="S23" s="742">
        <v>197516</v>
      </c>
      <c r="T23" s="743"/>
      <c r="U23" s="743"/>
    </row>
    <row r="24" spans="2:21" x14ac:dyDescent="0.25">
      <c r="B24" s="764" t="s">
        <v>2522</v>
      </c>
      <c r="C24" s="765">
        <v>21</v>
      </c>
      <c r="D24" s="751">
        <v>14.77</v>
      </c>
      <c r="E24" s="766">
        <v>11</v>
      </c>
      <c r="F24" s="663">
        <v>7</v>
      </c>
      <c r="G24" s="751">
        <v>69.599999999999994</v>
      </c>
      <c r="H24" s="751">
        <v>0.54</v>
      </c>
      <c r="I24" s="663">
        <v>6.2</v>
      </c>
      <c r="J24" s="662" t="s">
        <v>2504</v>
      </c>
      <c r="K24" s="752">
        <v>7921</v>
      </c>
      <c r="L24" s="663">
        <v>16</v>
      </c>
      <c r="M24" s="663">
        <v>35</v>
      </c>
      <c r="N24" s="753">
        <v>2280</v>
      </c>
      <c r="O24" s="753">
        <v>530</v>
      </c>
      <c r="P24" s="754">
        <v>510</v>
      </c>
      <c r="Q24" s="754">
        <v>231</v>
      </c>
      <c r="R24" s="754">
        <v>22</v>
      </c>
      <c r="S24" s="742">
        <v>260980</v>
      </c>
      <c r="T24" s="743"/>
      <c r="U24" s="743"/>
    </row>
    <row r="25" spans="2:21" x14ac:dyDescent="0.25">
      <c r="B25" s="767" t="s">
        <v>2523</v>
      </c>
      <c r="C25" s="768">
        <v>28.4</v>
      </c>
      <c r="D25" s="751">
        <v>19.7</v>
      </c>
      <c r="E25" s="766">
        <v>14.8</v>
      </c>
      <c r="F25" s="663">
        <v>7</v>
      </c>
      <c r="G25" s="751">
        <v>89.56</v>
      </c>
      <c r="H25" s="663">
        <v>1.36</v>
      </c>
      <c r="I25" s="663">
        <v>9</v>
      </c>
      <c r="J25" s="663" t="s">
        <v>2510</v>
      </c>
      <c r="K25" s="752">
        <v>13212</v>
      </c>
      <c r="L25" s="663">
        <v>22</v>
      </c>
      <c r="M25" s="663">
        <v>35</v>
      </c>
      <c r="N25" s="753">
        <v>1990</v>
      </c>
      <c r="O25" s="753">
        <v>530</v>
      </c>
      <c r="P25" s="754">
        <v>850</v>
      </c>
      <c r="Q25" s="754">
        <v>288</v>
      </c>
      <c r="R25" s="754">
        <v>38</v>
      </c>
      <c r="S25" s="742">
        <v>300676</v>
      </c>
      <c r="T25" s="743"/>
      <c r="U25" s="743"/>
    </row>
    <row r="26" spans="2:21" x14ac:dyDescent="0.25">
      <c r="B26" s="767" t="s">
        <v>2524</v>
      </c>
      <c r="C26" s="768">
        <v>44.7</v>
      </c>
      <c r="D26" s="751">
        <v>30.3</v>
      </c>
      <c r="E26" s="766">
        <v>23.2</v>
      </c>
      <c r="F26" s="663">
        <v>7</v>
      </c>
      <c r="G26" s="751">
        <v>138.16999999999999</v>
      </c>
      <c r="H26" s="663">
        <v>2.04</v>
      </c>
      <c r="I26" s="663">
        <v>18.2</v>
      </c>
      <c r="J26" s="663" t="s">
        <v>2512</v>
      </c>
      <c r="K26" s="752">
        <v>20100</v>
      </c>
      <c r="L26" s="747">
        <v>28</v>
      </c>
      <c r="M26" s="663">
        <v>42</v>
      </c>
      <c r="N26" s="753">
        <v>2940</v>
      </c>
      <c r="O26" s="753">
        <v>530</v>
      </c>
      <c r="P26" s="754">
        <v>850</v>
      </c>
      <c r="Q26" s="754">
        <v>430</v>
      </c>
      <c r="R26" s="754">
        <v>37</v>
      </c>
      <c r="S26" s="742">
        <v>439744</v>
      </c>
      <c r="T26" s="743"/>
      <c r="U26" s="743"/>
    </row>
    <row r="27" spans="2:21" x14ac:dyDescent="0.25">
      <c r="B27" s="767" t="s">
        <v>2525</v>
      </c>
      <c r="C27" s="768">
        <v>57.8</v>
      </c>
      <c r="D27" s="751">
        <v>40</v>
      </c>
      <c r="E27" s="766">
        <v>30.2</v>
      </c>
      <c r="F27" s="663">
        <v>7</v>
      </c>
      <c r="G27" s="751">
        <v>181.16</v>
      </c>
      <c r="H27" s="663">
        <v>2.72</v>
      </c>
      <c r="I27" s="663">
        <v>26</v>
      </c>
      <c r="J27" s="663" t="s">
        <v>2515</v>
      </c>
      <c r="K27" s="752">
        <v>27500</v>
      </c>
      <c r="L27" s="663">
        <v>28</v>
      </c>
      <c r="M27" s="663">
        <v>54</v>
      </c>
      <c r="N27" s="753">
        <v>3780</v>
      </c>
      <c r="O27" s="753">
        <v>530</v>
      </c>
      <c r="P27" s="754">
        <v>850</v>
      </c>
      <c r="Q27" s="754">
        <v>600</v>
      </c>
      <c r="R27" s="754">
        <v>41</v>
      </c>
      <c r="S27" s="742">
        <v>566272</v>
      </c>
      <c r="T27" s="743"/>
      <c r="U27" s="743"/>
    </row>
    <row r="29" spans="2:21" ht="93.75" customHeight="1" x14ac:dyDescent="0.25">
      <c r="B29" s="1059" t="s">
        <v>2526</v>
      </c>
      <c r="C29" s="1059"/>
      <c r="D29" s="1059"/>
      <c r="E29" s="1059"/>
      <c r="F29" s="1059"/>
      <c r="G29" s="1059"/>
      <c r="H29" s="1059"/>
    </row>
  </sheetData>
  <mergeCells count="17">
    <mergeCell ref="B2:O2"/>
    <mergeCell ref="B1:O1"/>
    <mergeCell ref="N4:P4"/>
    <mergeCell ref="S4:S5"/>
    <mergeCell ref="T4:U4"/>
    <mergeCell ref="B29:H29"/>
    <mergeCell ref="B3:O3"/>
    <mergeCell ref="G4:G5"/>
    <mergeCell ref="H4:I4"/>
    <mergeCell ref="J4:J5"/>
    <mergeCell ref="K4:K5"/>
    <mergeCell ref="L4:M4"/>
    <mergeCell ref="B4:B5"/>
    <mergeCell ref="C4:C5"/>
    <mergeCell ref="D4:D5"/>
    <mergeCell ref="E4:E5"/>
    <mergeCell ref="F4:F5"/>
  </mergeCells>
  <hyperlinks>
    <hyperlink ref="T4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scale="70" orientation="landscape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87"/>
  <sheetViews>
    <sheetView zoomScale="90" zoomScaleNormal="90" workbookViewId="0">
      <selection activeCell="A3" sqref="A3:O3"/>
    </sheetView>
  </sheetViews>
  <sheetFormatPr defaultColWidth="9.140625" defaultRowHeight="15" x14ac:dyDescent="0.25"/>
  <cols>
    <col min="1" max="1" width="31.42578125" style="769" customWidth="1"/>
    <col min="2" max="2" width="19.42578125" style="769" customWidth="1"/>
    <col min="3" max="3" width="9.28515625" style="769" customWidth="1"/>
    <col min="4" max="4" width="10" style="769" customWidth="1"/>
    <col min="5" max="5" width="15.7109375" style="769" customWidth="1"/>
    <col min="6" max="6" width="12.85546875" style="769" customWidth="1"/>
    <col min="7" max="7" width="7.42578125" style="769" customWidth="1"/>
    <col min="8" max="8" width="5.7109375" style="770" customWidth="1"/>
    <col min="9" max="9" width="9.28515625" style="769" customWidth="1"/>
    <col min="10" max="10" width="10.140625" style="769" customWidth="1"/>
    <col min="11" max="11" width="4.42578125" style="769" customWidth="1"/>
    <col min="12" max="12" width="6.140625" style="769" customWidth="1"/>
    <col min="13" max="13" width="11.42578125" style="769" customWidth="1"/>
    <col min="14" max="14" width="11.42578125" style="771" customWidth="1"/>
    <col min="15" max="15" width="11.5703125" style="769" customWidth="1"/>
    <col min="16" max="16" width="0.140625" style="769" customWidth="1"/>
    <col min="17" max="1024" width="9.140625" style="769"/>
  </cols>
  <sheetData>
    <row r="1" spans="1:18" ht="20.25" customHeight="1" x14ac:dyDescent="0.25">
      <c r="A1" s="1130" t="s">
        <v>2921</v>
      </c>
      <c r="B1" s="1130"/>
      <c r="C1" s="1130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O1" s="1130"/>
    </row>
    <row r="2" spans="1:18" ht="199.5" customHeight="1" x14ac:dyDescent="0.25">
      <c r="A2" s="976"/>
      <c r="B2" s="976"/>
      <c r="C2" s="976"/>
      <c r="D2" s="976"/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6"/>
    </row>
    <row r="3" spans="1:18" ht="24" customHeight="1" x14ac:dyDescent="0.25">
      <c r="A3" s="1130" t="s">
        <v>2922</v>
      </c>
      <c r="B3" s="1130"/>
      <c r="C3" s="1130"/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</row>
    <row r="4" spans="1:18" x14ac:dyDescent="0.25">
      <c r="A4" s="964" t="s">
        <v>2527</v>
      </c>
      <c r="B4" s="964"/>
      <c r="C4" s="772">
        <v>35</v>
      </c>
    </row>
    <row r="5" spans="1:18" ht="15.75" x14ac:dyDescent="0.25">
      <c r="A5" s="964" t="s">
        <v>2528</v>
      </c>
      <c r="B5" s="964"/>
      <c r="C5" s="772">
        <v>45</v>
      </c>
      <c r="Q5" s="6" t="s">
        <v>42</v>
      </c>
      <c r="R5" s="6"/>
    </row>
    <row r="6" spans="1:18" ht="23.25" x14ac:dyDescent="0.35">
      <c r="A6" s="1060" t="s">
        <v>2529</v>
      </c>
      <c r="B6" s="1060"/>
      <c r="C6" s="106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1" t="s">
        <v>2214</v>
      </c>
      <c r="O6" s="1061"/>
      <c r="P6" s="773"/>
    </row>
    <row r="7" spans="1:18" ht="15" customHeight="1" x14ac:dyDescent="0.25">
      <c r="A7" s="1062" t="s">
        <v>2355</v>
      </c>
      <c r="B7" s="774" t="s">
        <v>2530</v>
      </c>
      <c r="C7" s="1063" t="s">
        <v>2531</v>
      </c>
      <c r="D7" s="1064" t="s">
        <v>2478</v>
      </c>
      <c r="E7" s="1065" t="s">
        <v>2532</v>
      </c>
      <c r="F7" s="1065"/>
      <c r="G7" s="1065"/>
      <c r="H7" s="1065"/>
      <c r="I7" s="1065"/>
      <c r="J7" s="1065"/>
      <c r="K7" s="1065" t="s">
        <v>2533</v>
      </c>
      <c r="L7" s="1065"/>
      <c r="M7" s="1066" t="s">
        <v>2534</v>
      </c>
      <c r="N7" s="1067" t="s">
        <v>2535</v>
      </c>
      <c r="O7" s="1066" t="s">
        <v>2534</v>
      </c>
      <c r="P7" s="772"/>
      <c r="Q7" s="964"/>
    </row>
    <row r="8" spans="1:18" ht="23.25" x14ac:dyDescent="0.25">
      <c r="A8" s="1062"/>
      <c r="B8" s="776">
        <f>C5-C4</f>
        <v>10</v>
      </c>
      <c r="C8" s="1063"/>
      <c r="D8" s="1063"/>
      <c r="E8" s="777" t="s">
        <v>2355</v>
      </c>
      <c r="F8" s="778" t="s">
        <v>2536</v>
      </c>
      <c r="G8" s="779" t="s">
        <v>2537</v>
      </c>
      <c r="H8" s="779" t="s">
        <v>2538</v>
      </c>
      <c r="I8" s="779" t="s">
        <v>2539</v>
      </c>
      <c r="J8" s="779" t="s">
        <v>2540</v>
      </c>
      <c r="K8" s="775" t="s">
        <v>2541</v>
      </c>
      <c r="L8" s="775" t="s">
        <v>2542</v>
      </c>
      <c r="M8" s="1066"/>
      <c r="N8" s="1067"/>
      <c r="O8" s="1066"/>
      <c r="P8" s="776" t="s">
        <v>2543</v>
      </c>
      <c r="Q8" s="964"/>
      <c r="R8" s="769" t="s">
        <v>2544</v>
      </c>
    </row>
    <row r="9" spans="1:18" ht="15.75" x14ac:dyDescent="0.25">
      <c r="A9" s="1068" t="s">
        <v>2545</v>
      </c>
      <c r="B9" s="1068"/>
      <c r="C9" s="1068"/>
      <c r="D9" s="1068"/>
      <c r="E9" s="1068"/>
      <c r="F9" s="1068"/>
      <c r="G9" s="1068"/>
      <c r="H9" s="1068"/>
      <c r="I9" s="1068"/>
      <c r="J9" s="1068"/>
      <c r="K9" s="1068"/>
      <c r="L9" s="1068"/>
      <c r="M9" s="1068"/>
      <c r="N9" s="1068"/>
      <c r="O9" s="1068"/>
      <c r="P9" s="780"/>
    </row>
    <row r="10" spans="1:18" ht="15.75" x14ac:dyDescent="0.25">
      <c r="A10" s="781" t="s">
        <v>2546</v>
      </c>
      <c r="B10" s="782">
        <f>P10*$B$8/10</f>
        <v>8.1</v>
      </c>
      <c r="C10" s="783" t="s">
        <v>2547</v>
      </c>
      <c r="D10" s="784">
        <v>20.3</v>
      </c>
      <c r="E10" s="785" t="s">
        <v>2548</v>
      </c>
      <c r="F10" s="786" t="s">
        <v>2549</v>
      </c>
      <c r="G10" s="787">
        <v>500</v>
      </c>
      <c r="H10" s="788">
        <v>1</v>
      </c>
      <c r="I10" s="787">
        <v>420</v>
      </c>
      <c r="J10" s="787">
        <v>220</v>
      </c>
      <c r="K10" s="787">
        <v>16</v>
      </c>
      <c r="L10" s="787">
        <v>12</v>
      </c>
      <c r="M10" s="789">
        <v>55440</v>
      </c>
      <c r="N10" s="790" t="s">
        <v>2550</v>
      </c>
      <c r="O10" s="789">
        <v>18788</v>
      </c>
      <c r="P10" s="791">
        <v>8.1</v>
      </c>
    </row>
    <row r="11" spans="1:18" ht="15.75" x14ac:dyDescent="0.25">
      <c r="A11" s="792" t="s">
        <v>2551</v>
      </c>
      <c r="B11" s="782">
        <f>P11*$B$8/10</f>
        <v>11.46</v>
      </c>
      <c r="C11" s="783" t="s">
        <v>2547</v>
      </c>
      <c r="D11" s="784">
        <v>40.700000000000003</v>
      </c>
      <c r="E11" s="785" t="s">
        <v>2548</v>
      </c>
      <c r="F11" s="786" t="s">
        <v>2549</v>
      </c>
      <c r="G11" s="787">
        <v>500</v>
      </c>
      <c r="H11" s="788">
        <v>1</v>
      </c>
      <c r="I11" s="787">
        <v>420</v>
      </c>
      <c r="J11" s="787">
        <v>220</v>
      </c>
      <c r="K11" s="787">
        <v>16</v>
      </c>
      <c r="L11" s="787">
        <v>12</v>
      </c>
      <c r="M11" s="789">
        <v>76507</v>
      </c>
      <c r="N11" s="790" t="s">
        <v>2550</v>
      </c>
      <c r="O11" s="789">
        <v>18788</v>
      </c>
      <c r="P11" s="791">
        <v>11.46</v>
      </c>
    </row>
    <row r="12" spans="1:18" ht="15.75" x14ac:dyDescent="0.25">
      <c r="A12" s="792" t="s">
        <v>2552</v>
      </c>
      <c r="B12" s="782">
        <f>P12*$B$8/10</f>
        <v>16.600000000000001</v>
      </c>
      <c r="C12" s="783" t="s">
        <v>2547</v>
      </c>
      <c r="D12" s="784">
        <v>42.4</v>
      </c>
      <c r="E12" s="785" t="s">
        <v>2548</v>
      </c>
      <c r="F12" s="786" t="s">
        <v>2549</v>
      </c>
      <c r="G12" s="787">
        <v>500</v>
      </c>
      <c r="H12" s="788">
        <v>2</v>
      </c>
      <c r="I12" s="787">
        <v>420</v>
      </c>
      <c r="J12" s="787">
        <v>220</v>
      </c>
      <c r="K12" s="787">
        <v>16</v>
      </c>
      <c r="L12" s="787">
        <v>12</v>
      </c>
      <c r="M12" s="789">
        <v>99689</v>
      </c>
      <c r="N12" s="790" t="s">
        <v>2553</v>
      </c>
      <c r="O12" s="789">
        <v>37576</v>
      </c>
      <c r="P12" s="791">
        <v>16.600000000000001</v>
      </c>
    </row>
    <row r="13" spans="1:18" ht="15.75" x14ac:dyDescent="0.25">
      <c r="A13" s="792" t="s">
        <v>2554</v>
      </c>
      <c r="B13" s="782">
        <f>P13*$B$8/10</f>
        <v>20.93</v>
      </c>
      <c r="C13" s="783" t="s">
        <v>2547</v>
      </c>
      <c r="D13" s="784">
        <v>63.6</v>
      </c>
      <c r="E13" s="785" t="s">
        <v>2548</v>
      </c>
      <c r="F13" s="786" t="s">
        <v>2549</v>
      </c>
      <c r="G13" s="787">
        <v>503</v>
      </c>
      <c r="H13" s="788">
        <v>2</v>
      </c>
      <c r="I13" s="787">
        <v>420</v>
      </c>
      <c r="J13" s="787">
        <v>220</v>
      </c>
      <c r="K13" s="787">
        <v>16</v>
      </c>
      <c r="L13" s="787">
        <v>12</v>
      </c>
      <c r="M13" s="789">
        <v>121624</v>
      </c>
      <c r="N13" s="790" t="s">
        <v>2553</v>
      </c>
      <c r="O13" s="789">
        <v>37576</v>
      </c>
      <c r="P13" s="791">
        <v>20.93</v>
      </c>
    </row>
    <row r="14" spans="1:18" ht="15" customHeight="1" x14ac:dyDescent="0.25">
      <c r="A14" s="793" t="s">
        <v>2555</v>
      </c>
      <c r="B14" s="787">
        <f>P14*B8/10</f>
        <v>25.16</v>
      </c>
      <c r="C14" s="784" t="s">
        <v>2547</v>
      </c>
      <c r="D14" s="784">
        <v>96</v>
      </c>
      <c r="E14" s="785" t="s">
        <v>2548</v>
      </c>
      <c r="F14" s="786" t="s">
        <v>2549</v>
      </c>
      <c r="G14" s="787">
        <v>500</v>
      </c>
      <c r="H14" s="787">
        <v>2</v>
      </c>
      <c r="I14" s="787">
        <v>420</v>
      </c>
      <c r="J14" s="787">
        <v>220</v>
      </c>
      <c r="K14" s="787">
        <v>22</v>
      </c>
      <c r="L14" s="787">
        <v>22</v>
      </c>
      <c r="M14" s="789">
        <v>153290</v>
      </c>
      <c r="N14" s="790" t="s">
        <v>2553</v>
      </c>
      <c r="O14" s="789">
        <v>37576</v>
      </c>
      <c r="P14" s="786">
        <v>25.16</v>
      </c>
      <c r="R14" s="1069">
        <v>106</v>
      </c>
    </row>
    <row r="15" spans="1:18" ht="15" customHeight="1" x14ac:dyDescent="0.25">
      <c r="A15" s="793" t="s">
        <v>2556</v>
      </c>
      <c r="B15" s="787">
        <f>P15*B8/10</f>
        <v>31</v>
      </c>
      <c r="C15" s="784" t="s">
        <v>2547</v>
      </c>
      <c r="D15" s="784">
        <v>96</v>
      </c>
      <c r="E15" s="785" t="s">
        <v>2557</v>
      </c>
      <c r="F15" s="786" t="s">
        <v>2549</v>
      </c>
      <c r="G15" s="787">
        <v>630</v>
      </c>
      <c r="H15" s="787">
        <v>2</v>
      </c>
      <c r="I15" s="787">
        <v>800</v>
      </c>
      <c r="J15" s="787">
        <v>220</v>
      </c>
      <c r="K15" s="787">
        <v>22</v>
      </c>
      <c r="L15" s="787">
        <v>22</v>
      </c>
      <c r="M15" s="789">
        <v>185211</v>
      </c>
      <c r="N15" s="790" t="s">
        <v>2558</v>
      </c>
      <c r="O15" s="789">
        <v>46201</v>
      </c>
      <c r="P15" s="786">
        <v>31</v>
      </c>
      <c r="R15" s="1069"/>
    </row>
    <row r="16" spans="1:18" ht="15" customHeight="1" x14ac:dyDescent="0.25">
      <c r="A16" s="794" t="s">
        <v>2559</v>
      </c>
      <c r="B16" s="787">
        <f>P16*B8/10</f>
        <v>33</v>
      </c>
      <c r="C16" s="784" t="s">
        <v>2547</v>
      </c>
      <c r="D16" s="784">
        <v>108</v>
      </c>
      <c r="E16" s="785" t="s">
        <v>2548</v>
      </c>
      <c r="F16" s="786" t="s">
        <v>2549</v>
      </c>
      <c r="G16" s="787">
        <v>500</v>
      </c>
      <c r="H16" s="787">
        <v>2</v>
      </c>
      <c r="I16" s="787">
        <v>420</v>
      </c>
      <c r="J16" s="787">
        <v>220</v>
      </c>
      <c r="K16" s="787">
        <v>28</v>
      </c>
      <c r="L16" s="787">
        <v>28</v>
      </c>
      <c r="M16" s="795">
        <v>194813</v>
      </c>
      <c r="N16" s="790" t="s">
        <v>2560</v>
      </c>
      <c r="O16" s="789">
        <v>56365</v>
      </c>
      <c r="P16" s="786">
        <v>33</v>
      </c>
      <c r="R16" s="1069">
        <v>22</v>
      </c>
    </row>
    <row r="17" spans="1:18" ht="15" customHeight="1" x14ac:dyDescent="0.25">
      <c r="A17" s="794" t="s">
        <v>2561</v>
      </c>
      <c r="B17" s="787">
        <f>P17*B8/10</f>
        <v>41</v>
      </c>
      <c r="C17" s="784" t="s">
        <v>2547</v>
      </c>
      <c r="D17" s="784">
        <v>108</v>
      </c>
      <c r="E17" s="785" t="s">
        <v>2557</v>
      </c>
      <c r="F17" s="786" t="s">
        <v>2549</v>
      </c>
      <c r="G17" s="787">
        <v>630</v>
      </c>
      <c r="H17" s="787">
        <v>3</v>
      </c>
      <c r="I17" s="787">
        <v>800</v>
      </c>
      <c r="J17" s="787">
        <v>220</v>
      </c>
      <c r="K17" s="787">
        <v>28</v>
      </c>
      <c r="L17" s="787">
        <v>28</v>
      </c>
      <c r="M17" s="795">
        <v>242695</v>
      </c>
      <c r="N17" s="790" t="s">
        <v>2562</v>
      </c>
      <c r="O17" s="789">
        <v>69301</v>
      </c>
      <c r="P17" s="786">
        <v>41</v>
      </c>
      <c r="R17" s="1069"/>
    </row>
    <row r="18" spans="1:18" ht="15" customHeight="1" x14ac:dyDescent="0.25">
      <c r="A18" s="794" t="s">
        <v>2563</v>
      </c>
      <c r="B18" s="787">
        <f>P18*B8/10</f>
        <v>37</v>
      </c>
      <c r="C18" s="784" t="s">
        <v>2547</v>
      </c>
      <c r="D18" s="784">
        <v>144</v>
      </c>
      <c r="E18" s="785" t="s">
        <v>2548</v>
      </c>
      <c r="F18" s="786" t="s">
        <v>2549</v>
      </c>
      <c r="G18" s="787">
        <v>500</v>
      </c>
      <c r="H18" s="787">
        <v>3</v>
      </c>
      <c r="I18" s="787">
        <v>420</v>
      </c>
      <c r="J18" s="787">
        <v>220</v>
      </c>
      <c r="K18" s="787">
        <v>28</v>
      </c>
      <c r="L18" s="787">
        <v>28</v>
      </c>
      <c r="M18" s="795">
        <v>243463</v>
      </c>
      <c r="N18" s="790" t="s">
        <v>2560</v>
      </c>
      <c r="O18" s="789">
        <v>56365</v>
      </c>
      <c r="P18" s="786">
        <v>37</v>
      </c>
      <c r="R18" s="1069">
        <v>26</v>
      </c>
    </row>
    <row r="19" spans="1:18" ht="15" customHeight="1" x14ac:dyDescent="0.25">
      <c r="A19" s="794" t="s">
        <v>2564</v>
      </c>
      <c r="B19" s="796">
        <f>P19*B8/10</f>
        <v>49.6</v>
      </c>
      <c r="C19" s="797" t="s">
        <v>2547</v>
      </c>
      <c r="D19" s="797">
        <v>144</v>
      </c>
      <c r="E19" s="785" t="s">
        <v>2557</v>
      </c>
      <c r="F19" s="798" t="s">
        <v>2549</v>
      </c>
      <c r="G19" s="796">
        <v>630</v>
      </c>
      <c r="H19" s="796">
        <v>3</v>
      </c>
      <c r="I19" s="796">
        <v>800</v>
      </c>
      <c r="J19" s="796">
        <v>220</v>
      </c>
      <c r="K19" s="796">
        <v>28</v>
      </c>
      <c r="L19" s="796">
        <v>28</v>
      </c>
      <c r="M19" s="789">
        <v>291345</v>
      </c>
      <c r="N19" s="790" t="s">
        <v>2562</v>
      </c>
      <c r="O19" s="789">
        <v>69301</v>
      </c>
      <c r="P19" s="799">
        <v>49.6</v>
      </c>
      <c r="R19" s="1069"/>
    </row>
    <row r="20" spans="1:18" ht="15" customHeight="1" x14ac:dyDescent="0.25">
      <c r="A20" s="793" t="s">
        <v>2565</v>
      </c>
      <c r="B20" s="787">
        <f>P20*B8/10</f>
        <v>41</v>
      </c>
      <c r="C20" s="784" t="s">
        <v>2547</v>
      </c>
      <c r="D20" s="784">
        <v>183</v>
      </c>
      <c r="E20" s="785" t="s">
        <v>2548</v>
      </c>
      <c r="F20" s="786" t="s">
        <v>2549</v>
      </c>
      <c r="G20" s="787">
        <v>500</v>
      </c>
      <c r="H20" s="787">
        <v>3</v>
      </c>
      <c r="I20" s="787">
        <v>420</v>
      </c>
      <c r="J20" s="787">
        <v>220</v>
      </c>
      <c r="K20" s="787">
        <v>28</v>
      </c>
      <c r="L20" s="787">
        <v>28</v>
      </c>
      <c r="M20" s="795">
        <v>275515</v>
      </c>
      <c r="N20" s="790" t="s">
        <v>2560</v>
      </c>
      <c r="O20" s="789">
        <v>56365</v>
      </c>
      <c r="P20" s="786">
        <v>41</v>
      </c>
      <c r="R20" s="1069">
        <v>60</v>
      </c>
    </row>
    <row r="21" spans="1:18" ht="15" customHeight="1" x14ac:dyDescent="0.25">
      <c r="A21" s="793" t="s">
        <v>2566</v>
      </c>
      <c r="B21" s="787">
        <f>P21*B8/10</f>
        <v>56</v>
      </c>
      <c r="C21" s="784" t="s">
        <v>2547</v>
      </c>
      <c r="D21" s="784">
        <v>183</v>
      </c>
      <c r="E21" s="785" t="s">
        <v>2557</v>
      </c>
      <c r="F21" s="786" t="s">
        <v>2549</v>
      </c>
      <c r="G21" s="787">
        <v>630</v>
      </c>
      <c r="H21" s="787">
        <v>3</v>
      </c>
      <c r="I21" s="787">
        <v>800</v>
      </c>
      <c r="J21" s="787">
        <v>220</v>
      </c>
      <c r="K21" s="787">
        <v>28</v>
      </c>
      <c r="L21" s="787">
        <v>28</v>
      </c>
      <c r="M21" s="795">
        <v>323397</v>
      </c>
      <c r="N21" s="790" t="s">
        <v>2562</v>
      </c>
      <c r="O21" s="789">
        <v>69301</v>
      </c>
      <c r="P21" s="786">
        <v>56</v>
      </c>
      <c r="R21" s="1069"/>
    </row>
    <row r="22" spans="1:18" ht="15" customHeight="1" x14ac:dyDescent="0.25">
      <c r="A22" s="793" t="s">
        <v>2567</v>
      </c>
      <c r="B22" s="787">
        <f>P22*B8/10</f>
        <v>55.8</v>
      </c>
      <c r="C22" s="784" t="s">
        <v>2547</v>
      </c>
      <c r="D22" s="784">
        <v>240</v>
      </c>
      <c r="E22" s="785" t="s">
        <v>2548</v>
      </c>
      <c r="F22" s="786" t="s">
        <v>2549</v>
      </c>
      <c r="G22" s="787">
        <v>500</v>
      </c>
      <c r="H22" s="787">
        <v>4</v>
      </c>
      <c r="I22" s="787">
        <v>420</v>
      </c>
      <c r="J22" s="787">
        <v>220</v>
      </c>
      <c r="K22" s="787">
        <v>28</v>
      </c>
      <c r="L22" s="787">
        <v>28</v>
      </c>
      <c r="M22" s="795">
        <v>365535</v>
      </c>
      <c r="N22" s="790" t="s">
        <v>2568</v>
      </c>
      <c r="O22" s="789">
        <v>75153</v>
      </c>
      <c r="P22" s="786">
        <v>55.8</v>
      </c>
      <c r="R22" s="1069">
        <v>46</v>
      </c>
    </row>
    <row r="23" spans="1:18" ht="15" customHeight="1" x14ac:dyDescent="0.25">
      <c r="A23" s="793" t="s">
        <v>2569</v>
      </c>
      <c r="B23" s="787">
        <f>P23*B8/10</f>
        <v>74.599999999999994</v>
      </c>
      <c r="C23" s="784" t="s">
        <v>2547</v>
      </c>
      <c r="D23" s="784">
        <v>240</v>
      </c>
      <c r="E23" s="785" t="s">
        <v>2557</v>
      </c>
      <c r="F23" s="786" t="s">
        <v>2549</v>
      </c>
      <c r="G23" s="787">
        <v>630</v>
      </c>
      <c r="H23" s="787">
        <v>4</v>
      </c>
      <c r="I23" s="787">
        <v>800</v>
      </c>
      <c r="J23" s="787">
        <v>220</v>
      </c>
      <c r="K23" s="787">
        <v>28</v>
      </c>
      <c r="L23" s="787">
        <v>28</v>
      </c>
      <c r="M23" s="795">
        <v>429378</v>
      </c>
      <c r="N23" s="790" t="s">
        <v>2570</v>
      </c>
      <c r="O23" s="789">
        <v>92402</v>
      </c>
      <c r="P23" s="786">
        <v>74.599999999999994</v>
      </c>
      <c r="R23" s="1069"/>
    </row>
    <row r="24" spans="1:18" ht="15.75" x14ac:dyDescent="0.25">
      <c r="A24" s="1070" t="s">
        <v>2571</v>
      </c>
      <c r="B24" s="1070"/>
      <c r="C24" s="1070"/>
      <c r="D24" s="1070"/>
      <c r="E24" s="1070"/>
      <c r="F24" s="1070"/>
      <c r="G24" s="1070"/>
      <c r="H24" s="1070"/>
      <c r="I24" s="1070"/>
      <c r="J24" s="1070"/>
      <c r="K24" s="1070"/>
      <c r="L24" s="1070"/>
      <c r="M24" s="1070"/>
      <c r="N24" s="1070"/>
      <c r="O24" s="1070"/>
    </row>
    <row r="25" spans="1:18" ht="15" customHeight="1" x14ac:dyDescent="0.25">
      <c r="A25" s="796" t="s">
        <v>2572</v>
      </c>
      <c r="B25" s="787">
        <f>P25*B8/10</f>
        <v>35</v>
      </c>
      <c r="C25" s="784" t="s">
        <v>2547</v>
      </c>
      <c r="D25" s="784">
        <v>192</v>
      </c>
      <c r="E25" s="785" t="s">
        <v>2548</v>
      </c>
      <c r="F25" s="786" t="s">
        <v>2549</v>
      </c>
      <c r="G25" s="787">
        <v>500</v>
      </c>
      <c r="H25" s="787">
        <v>2</v>
      </c>
      <c r="I25" s="787">
        <v>420</v>
      </c>
      <c r="J25" s="787">
        <v>220</v>
      </c>
      <c r="K25" s="787">
        <v>28</v>
      </c>
      <c r="L25" s="787">
        <v>28</v>
      </c>
      <c r="M25" s="795">
        <v>259764</v>
      </c>
      <c r="N25" s="790" t="s">
        <v>2553</v>
      </c>
      <c r="O25" s="789">
        <v>37576</v>
      </c>
      <c r="P25" s="786">
        <v>35</v>
      </c>
    </row>
    <row r="26" spans="1:18" ht="15" customHeight="1" x14ac:dyDescent="0.25">
      <c r="A26" s="796" t="s">
        <v>2573</v>
      </c>
      <c r="B26" s="787">
        <f>P26*B8/10</f>
        <v>46.55</v>
      </c>
      <c r="C26" s="784" t="s">
        <v>2547</v>
      </c>
      <c r="D26" s="784">
        <v>192</v>
      </c>
      <c r="E26" s="785" t="s">
        <v>2557</v>
      </c>
      <c r="F26" s="786" t="s">
        <v>2549</v>
      </c>
      <c r="G26" s="787">
        <v>630</v>
      </c>
      <c r="H26" s="787">
        <v>2</v>
      </c>
      <c r="I26" s="787">
        <v>800</v>
      </c>
      <c r="J26" s="787">
        <v>220</v>
      </c>
      <c r="K26" s="787">
        <v>28</v>
      </c>
      <c r="L26" s="787">
        <v>28</v>
      </c>
      <c r="M26" s="795">
        <v>291685</v>
      </c>
      <c r="N26" s="790" t="s">
        <v>2558</v>
      </c>
      <c r="O26" s="789">
        <v>46201</v>
      </c>
      <c r="P26" s="786">
        <v>46.55</v>
      </c>
    </row>
    <row r="27" spans="1:18" ht="15" customHeight="1" x14ac:dyDescent="0.25">
      <c r="A27" s="796" t="s">
        <v>2574</v>
      </c>
      <c r="B27" s="787">
        <f>P27*B8/10</f>
        <v>62.7</v>
      </c>
      <c r="C27" s="784" t="s">
        <v>2547</v>
      </c>
      <c r="D27" s="784">
        <v>192</v>
      </c>
      <c r="E27" s="785" t="s">
        <v>2575</v>
      </c>
      <c r="F27" s="786" t="s">
        <v>2576</v>
      </c>
      <c r="G27" s="787">
        <v>630</v>
      </c>
      <c r="H27" s="787">
        <v>2</v>
      </c>
      <c r="I27" s="787" t="s">
        <v>2577</v>
      </c>
      <c r="J27" s="787">
        <v>380</v>
      </c>
      <c r="K27" s="787">
        <v>28</v>
      </c>
      <c r="L27" s="787">
        <v>28</v>
      </c>
      <c r="M27" s="795">
        <v>347492</v>
      </c>
      <c r="N27" s="800"/>
      <c r="O27" s="801"/>
      <c r="P27" s="786">
        <v>62.7</v>
      </c>
    </row>
    <row r="28" spans="1:18" ht="15" customHeight="1" x14ac:dyDescent="0.25">
      <c r="A28" s="796" t="s">
        <v>2578</v>
      </c>
      <c r="B28" s="787">
        <f>P28*B8/10</f>
        <v>44.25</v>
      </c>
      <c r="C28" s="784" t="s">
        <v>2547</v>
      </c>
      <c r="D28" s="784">
        <v>216</v>
      </c>
      <c r="E28" s="785" t="s">
        <v>2548</v>
      </c>
      <c r="F28" s="786" t="s">
        <v>2549</v>
      </c>
      <c r="G28" s="787">
        <v>500</v>
      </c>
      <c r="H28" s="787">
        <v>3</v>
      </c>
      <c r="I28" s="787">
        <v>420</v>
      </c>
      <c r="J28" s="787">
        <v>220</v>
      </c>
      <c r="K28" s="787">
        <v>28</v>
      </c>
      <c r="L28" s="787">
        <v>28</v>
      </c>
      <c r="M28" s="795">
        <v>299508</v>
      </c>
      <c r="N28" s="790" t="s">
        <v>2560</v>
      </c>
      <c r="O28" s="789">
        <v>56365</v>
      </c>
      <c r="P28" s="786">
        <v>44.25</v>
      </c>
    </row>
    <row r="29" spans="1:18" ht="15" customHeight="1" x14ac:dyDescent="0.25">
      <c r="A29" s="796" t="s">
        <v>2579</v>
      </c>
      <c r="B29" s="787">
        <f>P29*B8/10</f>
        <v>59</v>
      </c>
      <c r="C29" s="784" t="s">
        <v>2547</v>
      </c>
      <c r="D29" s="784">
        <v>216</v>
      </c>
      <c r="E29" s="785" t="s">
        <v>2557</v>
      </c>
      <c r="F29" s="786" t="s">
        <v>2549</v>
      </c>
      <c r="G29" s="787">
        <v>630</v>
      </c>
      <c r="H29" s="787">
        <v>3</v>
      </c>
      <c r="I29" s="787">
        <v>800</v>
      </c>
      <c r="J29" s="787">
        <v>220</v>
      </c>
      <c r="K29" s="787">
        <v>28</v>
      </c>
      <c r="L29" s="787">
        <v>28</v>
      </c>
      <c r="M29" s="795">
        <v>367283</v>
      </c>
      <c r="N29" s="790" t="s">
        <v>2562</v>
      </c>
      <c r="O29" s="789">
        <v>69301</v>
      </c>
      <c r="P29" s="786">
        <v>59</v>
      </c>
    </row>
    <row r="30" spans="1:18" ht="15" customHeight="1" x14ac:dyDescent="0.25">
      <c r="A30" s="796" t="s">
        <v>2580</v>
      </c>
      <c r="B30" s="787">
        <f>P30*B8/10</f>
        <v>77.3</v>
      </c>
      <c r="C30" s="784" t="s">
        <v>2547</v>
      </c>
      <c r="D30" s="784">
        <v>216</v>
      </c>
      <c r="E30" s="785" t="s">
        <v>2575</v>
      </c>
      <c r="F30" s="786" t="s">
        <v>2576</v>
      </c>
      <c r="G30" s="787">
        <v>630</v>
      </c>
      <c r="H30" s="787">
        <v>3</v>
      </c>
      <c r="I30" s="787" t="s">
        <v>2577</v>
      </c>
      <c r="J30" s="787">
        <v>380</v>
      </c>
      <c r="K30" s="787">
        <v>28</v>
      </c>
      <c r="L30" s="787">
        <v>28</v>
      </c>
      <c r="M30" s="795">
        <v>450993</v>
      </c>
      <c r="N30" s="800"/>
      <c r="O30" s="801"/>
      <c r="P30" s="786">
        <v>77.3</v>
      </c>
    </row>
    <row r="31" spans="1:18" ht="15" customHeight="1" x14ac:dyDescent="0.25">
      <c r="A31" s="796" t="s">
        <v>2581</v>
      </c>
      <c r="B31" s="787">
        <f>P31*B8/10</f>
        <v>49</v>
      </c>
      <c r="C31" s="784" t="s">
        <v>2547</v>
      </c>
      <c r="D31" s="784">
        <v>288</v>
      </c>
      <c r="E31" s="785" t="s">
        <v>2548</v>
      </c>
      <c r="F31" s="786" t="s">
        <v>2549</v>
      </c>
      <c r="G31" s="787">
        <v>500</v>
      </c>
      <c r="H31" s="787">
        <v>3</v>
      </c>
      <c r="I31" s="787">
        <v>420</v>
      </c>
      <c r="J31" s="787">
        <v>220</v>
      </c>
      <c r="K31" s="787">
        <v>28</v>
      </c>
      <c r="L31" s="787">
        <v>28</v>
      </c>
      <c r="M31" s="795">
        <v>416702</v>
      </c>
      <c r="N31" s="790" t="s">
        <v>2560</v>
      </c>
      <c r="O31" s="789">
        <v>56365</v>
      </c>
      <c r="P31" s="786">
        <v>49</v>
      </c>
    </row>
    <row r="32" spans="1:18" ht="15" customHeight="1" x14ac:dyDescent="0.25">
      <c r="A32" s="796" t="s">
        <v>2582</v>
      </c>
      <c r="B32" s="787">
        <f>P32*B8/10</f>
        <v>67.400000000000006</v>
      </c>
      <c r="C32" s="784" t="s">
        <v>2547</v>
      </c>
      <c r="D32" s="784">
        <v>288</v>
      </c>
      <c r="E32" s="785" t="s">
        <v>2557</v>
      </c>
      <c r="F32" s="786" t="s">
        <v>2549</v>
      </c>
      <c r="G32" s="787">
        <v>630</v>
      </c>
      <c r="H32" s="787">
        <v>3</v>
      </c>
      <c r="I32" s="787">
        <v>800</v>
      </c>
      <c r="J32" s="787">
        <v>220</v>
      </c>
      <c r="K32" s="787">
        <v>28</v>
      </c>
      <c r="L32" s="787">
        <v>28</v>
      </c>
      <c r="M32" s="795">
        <v>444690</v>
      </c>
      <c r="N32" s="790" t="s">
        <v>2562</v>
      </c>
      <c r="O32" s="789">
        <v>69301</v>
      </c>
      <c r="P32" s="786">
        <v>67.400000000000006</v>
      </c>
    </row>
    <row r="33" spans="1:16" ht="15" customHeight="1" x14ac:dyDescent="0.25">
      <c r="A33" s="796" t="s">
        <v>2583</v>
      </c>
      <c r="B33" s="787">
        <f>P33*B8/10</f>
        <v>91</v>
      </c>
      <c r="C33" s="784" t="s">
        <v>2547</v>
      </c>
      <c r="D33" s="784">
        <v>288</v>
      </c>
      <c r="E33" s="785" t="s">
        <v>2575</v>
      </c>
      <c r="F33" s="786" t="s">
        <v>2576</v>
      </c>
      <c r="G33" s="787">
        <v>630</v>
      </c>
      <c r="H33" s="787">
        <v>3</v>
      </c>
      <c r="I33" s="787" t="s">
        <v>2577</v>
      </c>
      <c r="J33" s="787">
        <v>380</v>
      </c>
      <c r="K33" s="787">
        <v>35</v>
      </c>
      <c r="L33" s="787">
        <v>35</v>
      </c>
      <c r="M33" s="795">
        <v>548294</v>
      </c>
      <c r="N33" s="800"/>
      <c r="O33" s="801"/>
      <c r="P33" s="786">
        <v>91</v>
      </c>
    </row>
    <row r="34" spans="1:16" ht="15" customHeight="1" x14ac:dyDescent="0.25">
      <c r="A34" s="796" t="s">
        <v>2584</v>
      </c>
      <c r="B34" s="787">
        <f>P34*B8/10</f>
        <v>57</v>
      </c>
      <c r="C34" s="784" t="s">
        <v>2547</v>
      </c>
      <c r="D34" s="784">
        <v>366</v>
      </c>
      <c r="E34" s="785" t="s">
        <v>2548</v>
      </c>
      <c r="F34" s="786" t="s">
        <v>2549</v>
      </c>
      <c r="G34" s="787">
        <v>500</v>
      </c>
      <c r="H34" s="787">
        <v>3</v>
      </c>
      <c r="I34" s="787">
        <v>420</v>
      </c>
      <c r="J34" s="787">
        <v>220</v>
      </c>
      <c r="K34" s="787">
        <v>28</v>
      </c>
      <c r="L34" s="787">
        <v>28</v>
      </c>
      <c r="M34" s="795">
        <v>480804</v>
      </c>
      <c r="N34" s="790" t="s">
        <v>2560</v>
      </c>
      <c r="O34" s="789">
        <v>56365</v>
      </c>
      <c r="P34" s="786">
        <v>57</v>
      </c>
    </row>
    <row r="35" spans="1:16" ht="15" customHeight="1" x14ac:dyDescent="0.25">
      <c r="A35" s="796" t="s">
        <v>2585</v>
      </c>
      <c r="B35" s="787">
        <f>P35*B8/10</f>
        <v>82.3</v>
      </c>
      <c r="C35" s="784" t="s">
        <v>2547</v>
      </c>
      <c r="D35" s="784">
        <v>366</v>
      </c>
      <c r="E35" s="785" t="s">
        <v>2557</v>
      </c>
      <c r="F35" s="786" t="s">
        <v>2549</v>
      </c>
      <c r="G35" s="787">
        <v>630</v>
      </c>
      <c r="H35" s="787">
        <v>3</v>
      </c>
      <c r="I35" s="787">
        <v>800</v>
      </c>
      <c r="J35" s="787">
        <v>220</v>
      </c>
      <c r="K35" s="787">
        <v>35</v>
      </c>
      <c r="L35" s="787">
        <v>35</v>
      </c>
      <c r="M35" s="795">
        <v>528686</v>
      </c>
      <c r="N35" s="790" t="s">
        <v>2562</v>
      </c>
      <c r="O35" s="789">
        <v>69301</v>
      </c>
      <c r="P35" s="786">
        <v>82.3</v>
      </c>
    </row>
    <row r="36" spans="1:16" ht="15" customHeight="1" x14ac:dyDescent="0.25">
      <c r="A36" s="796" t="s">
        <v>2586</v>
      </c>
      <c r="B36" s="787">
        <f>P36*B8/10</f>
        <v>120</v>
      </c>
      <c r="C36" s="784" t="s">
        <v>2547</v>
      </c>
      <c r="D36" s="784">
        <v>366</v>
      </c>
      <c r="E36" s="785" t="s">
        <v>2575</v>
      </c>
      <c r="F36" s="786" t="s">
        <v>2576</v>
      </c>
      <c r="G36" s="787">
        <v>630</v>
      </c>
      <c r="H36" s="787">
        <v>3</v>
      </c>
      <c r="I36" s="787" t="s">
        <v>2577</v>
      </c>
      <c r="J36" s="787">
        <v>380</v>
      </c>
      <c r="K36" s="787">
        <v>28</v>
      </c>
      <c r="L36" s="787">
        <v>28</v>
      </c>
      <c r="M36" s="795">
        <v>592503</v>
      </c>
      <c r="N36" s="800"/>
      <c r="O36" s="801"/>
      <c r="P36" s="786">
        <v>120</v>
      </c>
    </row>
    <row r="37" spans="1:16" ht="15" customHeight="1" x14ac:dyDescent="0.25">
      <c r="A37" s="796" t="s">
        <v>2587</v>
      </c>
      <c r="B37" s="787">
        <f>P37*B8/10</f>
        <v>76.3</v>
      </c>
      <c r="C37" s="784" t="s">
        <v>2547</v>
      </c>
      <c r="D37" s="784">
        <v>480</v>
      </c>
      <c r="E37" s="785" t="s">
        <v>2548</v>
      </c>
      <c r="F37" s="786" t="s">
        <v>2549</v>
      </c>
      <c r="G37" s="787">
        <v>500</v>
      </c>
      <c r="H37" s="787">
        <v>4</v>
      </c>
      <c r="I37" s="787">
        <v>420</v>
      </c>
      <c r="J37" s="787">
        <v>220</v>
      </c>
      <c r="K37" s="787">
        <v>28</v>
      </c>
      <c r="L37" s="787">
        <v>28</v>
      </c>
      <c r="M37" s="795">
        <v>630807</v>
      </c>
      <c r="N37" s="790" t="s">
        <v>2568</v>
      </c>
      <c r="O37" s="789">
        <v>75153</v>
      </c>
      <c r="P37" s="786">
        <v>76.3</v>
      </c>
    </row>
    <row r="38" spans="1:16" ht="15" customHeight="1" x14ac:dyDescent="0.25">
      <c r="A38" s="796" t="s">
        <v>2588</v>
      </c>
      <c r="B38" s="787">
        <f>P38*B8/10</f>
        <v>112</v>
      </c>
      <c r="C38" s="784" t="s">
        <v>2547</v>
      </c>
      <c r="D38" s="784">
        <v>480</v>
      </c>
      <c r="E38" s="785" t="s">
        <v>2557</v>
      </c>
      <c r="F38" s="786" t="s">
        <v>2549</v>
      </c>
      <c r="G38" s="787">
        <v>630</v>
      </c>
      <c r="H38" s="787">
        <v>4</v>
      </c>
      <c r="I38" s="787">
        <v>800</v>
      </c>
      <c r="J38" s="787">
        <v>220</v>
      </c>
      <c r="K38" s="787">
        <v>42</v>
      </c>
      <c r="L38" s="787">
        <v>42</v>
      </c>
      <c r="M38" s="795">
        <v>694649</v>
      </c>
      <c r="N38" s="790" t="s">
        <v>2570</v>
      </c>
      <c r="O38" s="789">
        <v>92402</v>
      </c>
      <c r="P38" s="786">
        <v>112</v>
      </c>
    </row>
    <row r="39" spans="1:16" ht="15" customHeight="1" x14ac:dyDescent="0.25">
      <c r="A39" s="802" t="s">
        <v>2589</v>
      </c>
      <c r="B39" s="787">
        <f>P39*B8/10</f>
        <v>160</v>
      </c>
      <c r="C39" s="803" t="s">
        <v>2547</v>
      </c>
      <c r="D39" s="803">
        <v>480</v>
      </c>
      <c r="E39" s="804" t="s">
        <v>2575</v>
      </c>
      <c r="F39" s="805" t="s">
        <v>2576</v>
      </c>
      <c r="G39" s="806">
        <v>630</v>
      </c>
      <c r="H39" s="806">
        <v>4</v>
      </c>
      <c r="I39" s="806" t="s">
        <v>2577</v>
      </c>
      <c r="J39" s="806">
        <v>380</v>
      </c>
      <c r="K39" s="806">
        <v>42</v>
      </c>
      <c r="L39" s="806">
        <v>42</v>
      </c>
      <c r="M39" s="807">
        <v>806263</v>
      </c>
      <c r="N39" s="800"/>
      <c r="O39" s="801"/>
      <c r="P39" s="805">
        <v>160</v>
      </c>
    </row>
    <row r="40" spans="1:16" ht="15.75" x14ac:dyDescent="0.25">
      <c r="A40" s="1070" t="s">
        <v>2590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0"/>
      <c r="O40" s="1070"/>
    </row>
    <row r="41" spans="1:16" ht="15" customHeight="1" x14ac:dyDescent="0.25">
      <c r="A41" s="808" t="s">
        <v>2591</v>
      </c>
      <c r="B41" s="787">
        <f t="shared" ref="B41:B46" si="0">P41*$B$8/10</f>
        <v>31</v>
      </c>
      <c r="C41" s="809" t="s">
        <v>2547</v>
      </c>
      <c r="D41" s="809">
        <v>112</v>
      </c>
      <c r="E41" s="810" t="s">
        <v>2557</v>
      </c>
      <c r="F41" s="811" t="s">
        <v>2549</v>
      </c>
      <c r="G41" s="812">
        <v>630</v>
      </c>
      <c r="H41" s="812">
        <v>2</v>
      </c>
      <c r="I41" s="812">
        <v>800</v>
      </c>
      <c r="J41" s="812">
        <v>220</v>
      </c>
      <c r="K41" s="812">
        <v>35</v>
      </c>
      <c r="L41" s="812">
        <v>35</v>
      </c>
      <c r="M41" s="813">
        <v>286750</v>
      </c>
      <c r="N41" s="790" t="s">
        <v>2558</v>
      </c>
      <c r="O41" s="789">
        <v>46201</v>
      </c>
      <c r="P41" s="811">
        <v>31</v>
      </c>
    </row>
    <row r="42" spans="1:16" ht="15" customHeight="1" x14ac:dyDescent="0.25">
      <c r="A42" s="796" t="s">
        <v>2592</v>
      </c>
      <c r="B42" s="787">
        <f t="shared" si="0"/>
        <v>42</v>
      </c>
      <c r="C42" s="784" t="s">
        <v>2547</v>
      </c>
      <c r="D42" s="784">
        <v>157</v>
      </c>
      <c r="E42" s="785" t="s">
        <v>2557</v>
      </c>
      <c r="F42" s="786" t="s">
        <v>2549</v>
      </c>
      <c r="G42" s="787">
        <v>630</v>
      </c>
      <c r="H42" s="787">
        <v>2</v>
      </c>
      <c r="I42" s="787">
        <v>800</v>
      </c>
      <c r="J42" s="787">
        <v>220</v>
      </c>
      <c r="K42" s="812">
        <v>35</v>
      </c>
      <c r="L42" s="812">
        <v>35</v>
      </c>
      <c r="M42" s="795">
        <v>339492</v>
      </c>
      <c r="N42" s="790" t="s">
        <v>2558</v>
      </c>
      <c r="O42" s="789">
        <v>46201</v>
      </c>
      <c r="P42" s="786">
        <v>42</v>
      </c>
    </row>
    <row r="43" spans="1:16" ht="15" customHeight="1" x14ac:dyDescent="0.25">
      <c r="A43" s="796" t="s">
        <v>2593</v>
      </c>
      <c r="B43" s="787">
        <f t="shared" si="0"/>
        <v>51</v>
      </c>
      <c r="C43" s="784" t="s">
        <v>2547</v>
      </c>
      <c r="D43" s="784">
        <v>196</v>
      </c>
      <c r="E43" s="785" t="s">
        <v>2557</v>
      </c>
      <c r="F43" s="786" t="s">
        <v>2549</v>
      </c>
      <c r="G43" s="787">
        <v>630</v>
      </c>
      <c r="H43" s="787">
        <v>2</v>
      </c>
      <c r="I43" s="787">
        <v>800</v>
      </c>
      <c r="J43" s="787">
        <v>220</v>
      </c>
      <c r="K43" s="812">
        <v>35</v>
      </c>
      <c r="L43" s="812">
        <v>35</v>
      </c>
      <c r="M43" s="795">
        <v>398620</v>
      </c>
      <c r="N43" s="790" t="s">
        <v>2558</v>
      </c>
      <c r="O43" s="789">
        <v>46201</v>
      </c>
      <c r="P43" s="786">
        <v>51</v>
      </c>
    </row>
    <row r="44" spans="1:16" ht="15" customHeight="1" x14ac:dyDescent="0.25">
      <c r="A44" s="796" t="s">
        <v>2594</v>
      </c>
      <c r="B44" s="787">
        <f t="shared" si="0"/>
        <v>41</v>
      </c>
      <c r="C44" s="784" t="s">
        <v>2547</v>
      </c>
      <c r="D44" s="784">
        <v>112</v>
      </c>
      <c r="E44" s="814" t="s">
        <v>2575</v>
      </c>
      <c r="F44" s="786" t="s">
        <v>2576</v>
      </c>
      <c r="G44" s="787">
        <v>630</v>
      </c>
      <c r="H44" s="787">
        <v>2</v>
      </c>
      <c r="I44" s="787" t="s">
        <v>2577</v>
      </c>
      <c r="J44" s="787">
        <v>380</v>
      </c>
      <c r="K44" s="812">
        <v>35</v>
      </c>
      <c r="L44" s="812">
        <v>35</v>
      </c>
      <c r="M44" s="795">
        <v>342556</v>
      </c>
      <c r="N44" s="800"/>
      <c r="O44" s="801"/>
      <c r="P44" s="786">
        <v>41</v>
      </c>
    </row>
    <row r="45" spans="1:16" ht="15" customHeight="1" x14ac:dyDescent="0.25">
      <c r="A45" s="796" t="s">
        <v>2595</v>
      </c>
      <c r="B45" s="787">
        <f t="shared" si="0"/>
        <v>58.64</v>
      </c>
      <c r="C45" s="784" t="s">
        <v>2547</v>
      </c>
      <c r="D45" s="784">
        <v>157</v>
      </c>
      <c r="E45" s="814" t="s">
        <v>2575</v>
      </c>
      <c r="F45" s="786" t="s">
        <v>2576</v>
      </c>
      <c r="G45" s="787">
        <v>630</v>
      </c>
      <c r="H45" s="787">
        <v>2</v>
      </c>
      <c r="I45" s="787" t="s">
        <v>2577</v>
      </c>
      <c r="J45" s="787">
        <v>380</v>
      </c>
      <c r="K45" s="812">
        <v>35</v>
      </c>
      <c r="L45" s="812">
        <v>35</v>
      </c>
      <c r="M45" s="795">
        <v>395298</v>
      </c>
      <c r="N45" s="800"/>
      <c r="O45" s="801"/>
      <c r="P45" s="786">
        <v>58.64</v>
      </c>
    </row>
    <row r="46" spans="1:16" ht="15" customHeight="1" x14ac:dyDescent="0.25">
      <c r="A46" s="796" t="s">
        <v>2596</v>
      </c>
      <c r="B46" s="787">
        <f t="shared" si="0"/>
        <v>72</v>
      </c>
      <c r="C46" s="784" t="s">
        <v>2547</v>
      </c>
      <c r="D46" s="784">
        <v>196</v>
      </c>
      <c r="E46" s="814" t="s">
        <v>2575</v>
      </c>
      <c r="F46" s="786" t="s">
        <v>2576</v>
      </c>
      <c r="G46" s="787">
        <v>630</v>
      </c>
      <c r="H46" s="787">
        <v>2</v>
      </c>
      <c r="I46" s="787" t="s">
        <v>2577</v>
      </c>
      <c r="J46" s="787">
        <v>380</v>
      </c>
      <c r="K46" s="812">
        <v>35</v>
      </c>
      <c r="L46" s="812">
        <v>35</v>
      </c>
      <c r="M46" s="795">
        <v>454427</v>
      </c>
      <c r="N46" s="800"/>
      <c r="O46" s="801"/>
      <c r="P46" s="786">
        <v>72</v>
      </c>
    </row>
    <row r="47" spans="1:16" ht="23.25" x14ac:dyDescent="0.35">
      <c r="A47" s="1071" t="s">
        <v>2597</v>
      </c>
      <c r="B47" s="1071"/>
      <c r="C47" s="1071"/>
      <c r="D47" s="1071"/>
      <c r="E47" s="1071"/>
      <c r="F47" s="1071"/>
      <c r="G47" s="1071"/>
      <c r="H47" s="1071"/>
      <c r="I47" s="1071"/>
      <c r="J47" s="1071"/>
      <c r="K47" s="1071"/>
      <c r="L47" s="1071"/>
      <c r="M47" s="1071"/>
      <c r="N47" s="815"/>
      <c r="O47" s="816"/>
    </row>
    <row r="48" spans="1:16" ht="15" customHeight="1" x14ac:dyDescent="0.25">
      <c r="A48" s="1062" t="s">
        <v>2355</v>
      </c>
      <c r="B48" s="774" t="s">
        <v>2530</v>
      </c>
      <c r="C48" s="1063" t="s">
        <v>2531</v>
      </c>
      <c r="D48" s="1064" t="s">
        <v>2478</v>
      </c>
      <c r="E48" s="1065" t="s">
        <v>2532</v>
      </c>
      <c r="F48" s="1065"/>
      <c r="G48" s="1065"/>
      <c r="H48" s="1065"/>
      <c r="I48" s="1065"/>
      <c r="J48" s="1065"/>
      <c r="K48" s="1065" t="s">
        <v>2533</v>
      </c>
      <c r="L48" s="1065"/>
      <c r="M48" s="1066" t="s">
        <v>2598</v>
      </c>
      <c r="N48" s="817"/>
      <c r="O48" s="816"/>
    </row>
    <row r="49" spans="1:16" ht="23.25" x14ac:dyDescent="0.25">
      <c r="A49" s="1062"/>
      <c r="B49" s="776">
        <f>C5-C4</f>
        <v>10</v>
      </c>
      <c r="C49" s="1063"/>
      <c r="D49" s="1063"/>
      <c r="E49" s="777" t="s">
        <v>2355</v>
      </c>
      <c r="F49" s="778" t="s">
        <v>2536</v>
      </c>
      <c r="G49" s="779" t="s">
        <v>2537</v>
      </c>
      <c r="H49" s="779" t="s">
        <v>2538</v>
      </c>
      <c r="I49" s="779" t="s">
        <v>2539</v>
      </c>
      <c r="J49" s="779" t="s">
        <v>2540</v>
      </c>
      <c r="K49" s="775" t="s">
        <v>2541</v>
      </c>
      <c r="L49" s="775" t="s">
        <v>2542</v>
      </c>
      <c r="M49" s="1066"/>
      <c r="N49" s="817"/>
      <c r="O49" s="816"/>
      <c r="P49" s="776" t="s">
        <v>2543</v>
      </c>
    </row>
    <row r="50" spans="1:16" ht="15.75" x14ac:dyDescent="0.25">
      <c r="A50" s="1072" t="s">
        <v>2545</v>
      </c>
      <c r="B50" s="1072"/>
      <c r="C50" s="1072"/>
      <c r="D50" s="1072"/>
      <c r="E50" s="1072"/>
      <c r="F50" s="1072"/>
      <c r="G50" s="1072"/>
      <c r="H50" s="1072"/>
      <c r="I50" s="1072"/>
      <c r="J50" s="1072"/>
      <c r="K50" s="1072"/>
      <c r="L50" s="1072"/>
      <c r="M50" s="1072"/>
      <c r="N50" s="818"/>
      <c r="O50" s="816"/>
    </row>
    <row r="51" spans="1:16" x14ac:dyDescent="0.25">
      <c r="A51" s="796" t="s">
        <v>2599</v>
      </c>
      <c r="B51" s="787">
        <f t="shared" ref="B51:B60" si="1">P51*$B$8/10</f>
        <v>18.2</v>
      </c>
      <c r="C51" s="784" t="s">
        <v>2547</v>
      </c>
      <c r="D51" s="784">
        <v>96</v>
      </c>
      <c r="E51" s="785" t="s">
        <v>2600</v>
      </c>
      <c r="F51" s="786" t="s">
        <v>2576</v>
      </c>
      <c r="G51" s="787">
        <v>500</v>
      </c>
      <c r="H51" s="787">
        <v>2</v>
      </c>
      <c r="I51" s="787">
        <v>140</v>
      </c>
      <c r="J51" s="787">
        <v>220</v>
      </c>
      <c r="K51" s="787">
        <v>22</v>
      </c>
      <c r="L51" s="787">
        <v>22</v>
      </c>
      <c r="M51" s="667">
        <v>182380</v>
      </c>
      <c r="N51" s="674"/>
      <c r="O51" s="816"/>
      <c r="P51" s="787">
        <v>18.2</v>
      </c>
    </row>
    <row r="52" spans="1:16" x14ac:dyDescent="0.25">
      <c r="A52" s="796" t="s">
        <v>2601</v>
      </c>
      <c r="B52" s="787">
        <f t="shared" si="1"/>
        <v>30</v>
      </c>
      <c r="C52" s="784" t="s">
        <v>2547</v>
      </c>
      <c r="D52" s="784">
        <v>96</v>
      </c>
      <c r="E52" s="785" t="s">
        <v>2602</v>
      </c>
      <c r="F52" s="786" t="s">
        <v>2576</v>
      </c>
      <c r="G52" s="787">
        <v>630</v>
      </c>
      <c r="H52" s="787">
        <v>2</v>
      </c>
      <c r="I52" s="787" t="s">
        <v>2603</v>
      </c>
      <c r="J52" s="787">
        <v>380</v>
      </c>
      <c r="K52" s="787">
        <v>28</v>
      </c>
      <c r="L52" s="787">
        <v>28</v>
      </c>
      <c r="M52" s="667">
        <v>192505</v>
      </c>
      <c r="N52" s="674"/>
      <c r="O52" s="816"/>
      <c r="P52" s="787">
        <v>30</v>
      </c>
    </row>
    <row r="53" spans="1:16" x14ac:dyDescent="0.25">
      <c r="A53" s="796" t="s">
        <v>2604</v>
      </c>
      <c r="B53" s="787">
        <f t="shared" si="1"/>
        <v>25</v>
      </c>
      <c r="C53" s="784" t="s">
        <v>2547</v>
      </c>
      <c r="D53" s="784">
        <v>108</v>
      </c>
      <c r="E53" s="785" t="s">
        <v>2600</v>
      </c>
      <c r="F53" s="786" t="s">
        <v>2576</v>
      </c>
      <c r="G53" s="787">
        <v>500</v>
      </c>
      <c r="H53" s="787">
        <v>3</v>
      </c>
      <c r="I53" s="787">
        <v>140</v>
      </c>
      <c r="J53" s="787">
        <v>220</v>
      </c>
      <c r="K53" s="787">
        <v>28</v>
      </c>
      <c r="L53" s="787">
        <v>28</v>
      </c>
      <c r="M53" s="667">
        <v>238448</v>
      </c>
      <c r="N53" s="674"/>
      <c r="O53" s="816"/>
      <c r="P53" s="787">
        <v>25</v>
      </c>
    </row>
    <row r="54" spans="1:16" x14ac:dyDescent="0.25">
      <c r="A54" s="796" t="s">
        <v>2605</v>
      </c>
      <c r="B54" s="787">
        <f t="shared" si="1"/>
        <v>34.200000000000003</v>
      </c>
      <c r="C54" s="784" t="s">
        <v>2547</v>
      </c>
      <c r="D54" s="784">
        <v>108</v>
      </c>
      <c r="E54" s="785" t="s">
        <v>2602</v>
      </c>
      <c r="F54" s="786" t="s">
        <v>2576</v>
      </c>
      <c r="G54" s="787">
        <v>630</v>
      </c>
      <c r="H54" s="787">
        <v>3</v>
      </c>
      <c r="I54" s="787" t="s">
        <v>2603</v>
      </c>
      <c r="J54" s="787">
        <v>380</v>
      </c>
      <c r="K54" s="787">
        <v>28</v>
      </c>
      <c r="L54" s="787">
        <v>28</v>
      </c>
      <c r="M54" s="667">
        <v>253635</v>
      </c>
      <c r="N54" s="674"/>
      <c r="O54" s="816"/>
      <c r="P54" s="787">
        <v>34.200000000000003</v>
      </c>
    </row>
    <row r="55" spans="1:16" x14ac:dyDescent="0.25">
      <c r="A55" s="796" t="s">
        <v>2606</v>
      </c>
      <c r="B55" s="787">
        <f t="shared" si="1"/>
        <v>27.6</v>
      </c>
      <c r="C55" s="784" t="s">
        <v>2547</v>
      </c>
      <c r="D55" s="784">
        <v>144</v>
      </c>
      <c r="E55" s="785" t="s">
        <v>2600</v>
      </c>
      <c r="F55" s="786" t="s">
        <v>2576</v>
      </c>
      <c r="G55" s="787">
        <v>500</v>
      </c>
      <c r="H55" s="787">
        <v>3</v>
      </c>
      <c r="I55" s="787">
        <v>140</v>
      </c>
      <c r="J55" s="787">
        <v>220</v>
      </c>
      <c r="K55" s="787">
        <v>28</v>
      </c>
      <c r="L55" s="787">
        <v>28</v>
      </c>
      <c r="M55" s="667">
        <v>287098</v>
      </c>
      <c r="N55" s="674"/>
      <c r="O55" s="816"/>
      <c r="P55" s="787">
        <v>27.6</v>
      </c>
    </row>
    <row r="56" spans="1:16" x14ac:dyDescent="0.25">
      <c r="A56" s="796" t="s">
        <v>2607</v>
      </c>
      <c r="B56" s="787">
        <f t="shared" si="1"/>
        <v>41</v>
      </c>
      <c r="C56" s="784" t="s">
        <v>2547</v>
      </c>
      <c r="D56" s="784">
        <v>144</v>
      </c>
      <c r="E56" s="785" t="s">
        <v>2602</v>
      </c>
      <c r="F56" s="786" t="s">
        <v>2576</v>
      </c>
      <c r="G56" s="787">
        <v>630</v>
      </c>
      <c r="H56" s="787">
        <v>3</v>
      </c>
      <c r="I56" s="787" t="s">
        <v>2603</v>
      </c>
      <c r="J56" s="787">
        <v>380</v>
      </c>
      <c r="K56" s="787">
        <v>28</v>
      </c>
      <c r="L56" s="787">
        <v>28</v>
      </c>
      <c r="M56" s="667">
        <v>302285</v>
      </c>
      <c r="N56" s="674"/>
      <c r="O56" s="816"/>
      <c r="P56" s="787">
        <v>41</v>
      </c>
    </row>
    <row r="57" spans="1:16" x14ac:dyDescent="0.25">
      <c r="A57" s="796" t="s">
        <v>2608</v>
      </c>
      <c r="B57" s="787">
        <f t="shared" si="1"/>
        <v>29.3</v>
      </c>
      <c r="C57" s="784" t="s">
        <v>2547</v>
      </c>
      <c r="D57" s="784">
        <v>183</v>
      </c>
      <c r="E57" s="785" t="s">
        <v>2600</v>
      </c>
      <c r="F57" s="786" t="s">
        <v>2576</v>
      </c>
      <c r="G57" s="787">
        <v>500</v>
      </c>
      <c r="H57" s="787">
        <v>3</v>
      </c>
      <c r="I57" s="787">
        <v>140</v>
      </c>
      <c r="J57" s="787">
        <v>220</v>
      </c>
      <c r="K57" s="787">
        <v>28</v>
      </c>
      <c r="L57" s="787">
        <v>28</v>
      </c>
      <c r="M57" s="667">
        <v>319510</v>
      </c>
      <c r="N57" s="674"/>
      <c r="O57" s="816"/>
      <c r="P57" s="787">
        <v>29.3</v>
      </c>
    </row>
    <row r="58" spans="1:16" x14ac:dyDescent="0.25">
      <c r="A58" s="796" t="s">
        <v>2609</v>
      </c>
      <c r="B58" s="787">
        <f t="shared" si="1"/>
        <v>44.8</v>
      </c>
      <c r="C58" s="784" t="s">
        <v>2547</v>
      </c>
      <c r="D58" s="784">
        <v>183</v>
      </c>
      <c r="E58" s="785" t="s">
        <v>2602</v>
      </c>
      <c r="F58" s="786" t="s">
        <v>2576</v>
      </c>
      <c r="G58" s="787">
        <v>630</v>
      </c>
      <c r="H58" s="787">
        <v>3</v>
      </c>
      <c r="I58" s="787" t="s">
        <v>2603</v>
      </c>
      <c r="J58" s="787">
        <v>380</v>
      </c>
      <c r="K58" s="787">
        <v>28</v>
      </c>
      <c r="L58" s="787">
        <v>28</v>
      </c>
      <c r="M58" s="667">
        <v>334337</v>
      </c>
      <c r="N58" s="674"/>
      <c r="O58" s="816"/>
      <c r="P58" s="787">
        <v>44.8</v>
      </c>
    </row>
    <row r="59" spans="1:16" x14ac:dyDescent="0.25">
      <c r="A59" s="796" t="s">
        <v>2610</v>
      </c>
      <c r="B59" s="787">
        <f t="shared" si="1"/>
        <v>39</v>
      </c>
      <c r="C59" s="784" t="s">
        <v>2547</v>
      </c>
      <c r="D59" s="784">
        <v>240</v>
      </c>
      <c r="E59" s="785" t="s">
        <v>2600</v>
      </c>
      <c r="F59" s="786" t="s">
        <v>2576</v>
      </c>
      <c r="G59" s="787">
        <v>500</v>
      </c>
      <c r="H59" s="787">
        <v>4</v>
      </c>
      <c r="I59" s="787">
        <v>140</v>
      </c>
      <c r="J59" s="787">
        <v>220</v>
      </c>
      <c r="K59" s="787">
        <v>28</v>
      </c>
      <c r="L59" s="787">
        <v>28</v>
      </c>
      <c r="M59" s="667">
        <v>423716</v>
      </c>
      <c r="N59" s="674"/>
      <c r="O59" s="816"/>
      <c r="P59" s="787">
        <v>39</v>
      </c>
    </row>
    <row r="60" spans="1:16" x14ac:dyDescent="0.25">
      <c r="A60" s="796" t="s">
        <v>2611</v>
      </c>
      <c r="B60" s="787">
        <f t="shared" si="1"/>
        <v>60.5</v>
      </c>
      <c r="C60" s="784" t="s">
        <v>2547</v>
      </c>
      <c r="D60" s="784">
        <v>240</v>
      </c>
      <c r="E60" s="785" t="s">
        <v>2602</v>
      </c>
      <c r="F60" s="786" t="s">
        <v>2576</v>
      </c>
      <c r="G60" s="787">
        <v>630</v>
      </c>
      <c r="H60" s="787">
        <v>4</v>
      </c>
      <c r="I60" s="787" t="s">
        <v>2603</v>
      </c>
      <c r="J60" s="787">
        <v>380</v>
      </c>
      <c r="K60" s="787">
        <v>28</v>
      </c>
      <c r="L60" s="787">
        <v>28</v>
      </c>
      <c r="M60" s="667">
        <v>443965</v>
      </c>
      <c r="N60" s="674"/>
      <c r="O60" s="816"/>
      <c r="P60" s="787">
        <v>60.5</v>
      </c>
    </row>
    <row r="61" spans="1:16" ht="15.75" x14ac:dyDescent="0.25">
      <c r="A61" s="1073" t="s">
        <v>2612</v>
      </c>
      <c r="B61" s="1073"/>
      <c r="C61" s="1073"/>
      <c r="D61" s="1073"/>
      <c r="E61" s="1073"/>
      <c r="F61" s="1073"/>
      <c r="G61" s="1073"/>
      <c r="H61" s="1073"/>
      <c r="I61" s="1073"/>
      <c r="J61" s="1073"/>
      <c r="K61" s="1073"/>
      <c r="L61" s="1073"/>
      <c r="M61" s="1073"/>
      <c r="N61" s="819"/>
      <c r="O61" s="816"/>
    </row>
    <row r="62" spans="1:16" x14ac:dyDescent="0.25">
      <c r="A62" s="796" t="s">
        <v>2613</v>
      </c>
      <c r="B62" s="787">
        <f t="shared" ref="B62:B71" si="2">P62*$B$8/10</f>
        <v>27</v>
      </c>
      <c r="C62" s="784" t="s">
        <v>2547</v>
      </c>
      <c r="D62" s="784">
        <v>192</v>
      </c>
      <c r="E62" s="785" t="s">
        <v>2600</v>
      </c>
      <c r="F62" s="786" t="s">
        <v>2576</v>
      </c>
      <c r="G62" s="787">
        <v>500</v>
      </c>
      <c r="H62" s="787">
        <v>2</v>
      </c>
      <c r="I62" s="787">
        <v>140</v>
      </c>
      <c r="J62" s="787">
        <v>220</v>
      </c>
      <c r="K62" s="787">
        <v>28</v>
      </c>
      <c r="L62" s="787">
        <v>28</v>
      </c>
      <c r="M62" s="667">
        <v>290790</v>
      </c>
      <c r="N62" s="674"/>
      <c r="O62" s="816"/>
      <c r="P62" s="787">
        <v>27</v>
      </c>
    </row>
    <row r="63" spans="1:16" x14ac:dyDescent="0.25">
      <c r="A63" s="796" t="s">
        <v>2614</v>
      </c>
      <c r="B63" s="787">
        <f t="shared" si="2"/>
        <v>40</v>
      </c>
      <c r="C63" s="784" t="s">
        <v>2547</v>
      </c>
      <c r="D63" s="784">
        <v>192</v>
      </c>
      <c r="E63" s="785" t="s">
        <v>2602</v>
      </c>
      <c r="F63" s="786" t="s">
        <v>2576</v>
      </c>
      <c r="G63" s="787">
        <v>630</v>
      </c>
      <c r="H63" s="787">
        <v>2</v>
      </c>
      <c r="I63" s="787" t="s">
        <v>2603</v>
      </c>
      <c r="J63" s="787">
        <v>380</v>
      </c>
      <c r="K63" s="787">
        <v>28</v>
      </c>
      <c r="L63" s="787">
        <v>28</v>
      </c>
      <c r="M63" s="667">
        <v>300207</v>
      </c>
      <c r="N63" s="674"/>
      <c r="O63" s="816"/>
      <c r="P63" s="787">
        <v>40</v>
      </c>
    </row>
    <row r="64" spans="1:16" x14ac:dyDescent="0.25">
      <c r="A64" s="796" t="s">
        <v>2615</v>
      </c>
      <c r="B64" s="787">
        <f t="shared" si="2"/>
        <v>36.799999999999997</v>
      </c>
      <c r="C64" s="784" t="s">
        <v>2547</v>
      </c>
      <c r="D64" s="784">
        <v>216</v>
      </c>
      <c r="E64" s="785" t="s">
        <v>2600</v>
      </c>
      <c r="F64" s="786" t="s">
        <v>2576</v>
      </c>
      <c r="G64" s="787">
        <v>500</v>
      </c>
      <c r="H64" s="787">
        <v>3</v>
      </c>
      <c r="I64" s="787">
        <v>140</v>
      </c>
      <c r="J64" s="787">
        <v>220</v>
      </c>
      <c r="K64" s="787">
        <v>28</v>
      </c>
      <c r="L64" s="787">
        <v>28</v>
      </c>
      <c r="M64" s="667">
        <v>365940</v>
      </c>
      <c r="N64" s="674"/>
      <c r="O64" s="816"/>
      <c r="P64" s="787">
        <v>36.799999999999997</v>
      </c>
    </row>
    <row r="65" spans="1:16" x14ac:dyDescent="0.25">
      <c r="A65" s="796" t="s">
        <v>2616</v>
      </c>
      <c r="B65" s="787">
        <f t="shared" si="2"/>
        <v>55.2</v>
      </c>
      <c r="C65" s="784" t="s">
        <v>2547</v>
      </c>
      <c r="D65" s="784">
        <v>216</v>
      </c>
      <c r="E65" s="785" t="s">
        <v>2602</v>
      </c>
      <c r="F65" s="786" t="s">
        <v>2576</v>
      </c>
      <c r="G65" s="787">
        <v>630</v>
      </c>
      <c r="H65" s="787">
        <v>3</v>
      </c>
      <c r="I65" s="787" t="s">
        <v>2603</v>
      </c>
      <c r="J65" s="787">
        <v>380</v>
      </c>
      <c r="K65" s="787">
        <v>35</v>
      </c>
      <c r="L65" s="787">
        <v>35</v>
      </c>
      <c r="M65" s="667">
        <v>380066</v>
      </c>
      <c r="N65" s="674"/>
      <c r="O65" s="816"/>
      <c r="P65" s="787">
        <v>55.2</v>
      </c>
    </row>
    <row r="66" spans="1:16" x14ac:dyDescent="0.25">
      <c r="A66" s="796" t="s">
        <v>2617</v>
      </c>
      <c r="B66" s="787">
        <f t="shared" si="2"/>
        <v>40.4</v>
      </c>
      <c r="C66" s="784" t="s">
        <v>2547</v>
      </c>
      <c r="D66" s="784">
        <v>288</v>
      </c>
      <c r="E66" s="785" t="s">
        <v>2600</v>
      </c>
      <c r="F66" s="786" t="s">
        <v>2576</v>
      </c>
      <c r="G66" s="787">
        <v>500</v>
      </c>
      <c r="H66" s="787">
        <v>3</v>
      </c>
      <c r="I66" s="787">
        <v>140</v>
      </c>
      <c r="J66" s="787">
        <v>220</v>
      </c>
      <c r="K66" s="787">
        <v>35</v>
      </c>
      <c r="L66" s="787">
        <v>35</v>
      </c>
      <c r="M66" s="667">
        <v>463241</v>
      </c>
      <c r="N66" s="674"/>
      <c r="O66" s="816"/>
      <c r="P66" s="787">
        <v>40.4</v>
      </c>
    </row>
    <row r="67" spans="1:16" x14ac:dyDescent="0.25">
      <c r="A67" s="796" t="s">
        <v>2618</v>
      </c>
      <c r="B67" s="787">
        <f t="shared" si="2"/>
        <v>63.3</v>
      </c>
      <c r="C67" s="784" t="s">
        <v>2547</v>
      </c>
      <c r="D67" s="784">
        <v>288</v>
      </c>
      <c r="E67" s="785" t="s">
        <v>2602</v>
      </c>
      <c r="F67" s="786" t="s">
        <v>2576</v>
      </c>
      <c r="G67" s="787">
        <v>630</v>
      </c>
      <c r="H67" s="787">
        <v>3</v>
      </c>
      <c r="I67" s="787" t="s">
        <v>2603</v>
      </c>
      <c r="J67" s="787">
        <v>380</v>
      </c>
      <c r="K67" s="787">
        <v>35</v>
      </c>
      <c r="L67" s="787">
        <v>35</v>
      </c>
      <c r="M67" s="667">
        <v>477367</v>
      </c>
      <c r="N67" s="674"/>
      <c r="O67" s="816"/>
      <c r="P67" s="787">
        <v>63.3</v>
      </c>
    </row>
    <row r="68" spans="1:16" x14ac:dyDescent="0.25">
      <c r="A68" s="796" t="s">
        <v>2619</v>
      </c>
      <c r="B68" s="787">
        <f t="shared" si="2"/>
        <v>45</v>
      </c>
      <c r="C68" s="784" t="s">
        <v>2547</v>
      </c>
      <c r="D68" s="784">
        <v>366</v>
      </c>
      <c r="E68" s="785" t="s">
        <v>2600</v>
      </c>
      <c r="F68" s="786" t="s">
        <v>2576</v>
      </c>
      <c r="G68" s="787">
        <v>500</v>
      </c>
      <c r="H68" s="787">
        <v>3</v>
      </c>
      <c r="I68" s="787">
        <v>140</v>
      </c>
      <c r="J68" s="787">
        <v>220</v>
      </c>
      <c r="K68" s="787">
        <v>35</v>
      </c>
      <c r="L68" s="787">
        <v>35</v>
      </c>
      <c r="M68" s="667">
        <v>527343</v>
      </c>
      <c r="N68" s="674"/>
      <c r="O68" s="816"/>
      <c r="P68" s="787">
        <v>45</v>
      </c>
    </row>
    <row r="69" spans="1:16" x14ac:dyDescent="0.25">
      <c r="A69" s="796" t="s">
        <v>2620</v>
      </c>
      <c r="B69" s="787">
        <f t="shared" si="2"/>
        <v>77</v>
      </c>
      <c r="C69" s="784" t="s">
        <v>2547</v>
      </c>
      <c r="D69" s="784">
        <v>366</v>
      </c>
      <c r="E69" s="785" t="s">
        <v>2602</v>
      </c>
      <c r="F69" s="786" t="s">
        <v>2576</v>
      </c>
      <c r="G69" s="787">
        <v>630</v>
      </c>
      <c r="H69" s="787">
        <v>3</v>
      </c>
      <c r="I69" s="787" t="s">
        <v>2603</v>
      </c>
      <c r="J69" s="787">
        <v>380</v>
      </c>
      <c r="K69" s="787">
        <v>35</v>
      </c>
      <c r="L69" s="787">
        <v>35</v>
      </c>
      <c r="M69" s="667">
        <v>541469</v>
      </c>
      <c r="N69" s="674"/>
      <c r="O69" s="816"/>
      <c r="P69" s="787">
        <v>77</v>
      </c>
    </row>
    <row r="70" spans="1:16" x14ac:dyDescent="0.25">
      <c r="A70" s="796" t="s">
        <v>2621</v>
      </c>
      <c r="B70" s="787">
        <f t="shared" si="2"/>
        <v>55.4</v>
      </c>
      <c r="C70" s="784" t="s">
        <v>2547</v>
      </c>
      <c r="D70" s="784">
        <v>480</v>
      </c>
      <c r="E70" s="785" t="s">
        <v>2600</v>
      </c>
      <c r="F70" s="786" t="s">
        <v>2576</v>
      </c>
      <c r="G70" s="787">
        <v>500</v>
      </c>
      <c r="H70" s="787">
        <v>4</v>
      </c>
      <c r="I70" s="787">
        <v>140</v>
      </c>
      <c r="J70" s="787">
        <v>220</v>
      </c>
      <c r="K70" s="787">
        <v>42</v>
      </c>
      <c r="L70" s="787">
        <v>42</v>
      </c>
      <c r="M70" s="667">
        <v>692859</v>
      </c>
      <c r="N70" s="674"/>
      <c r="O70" s="816"/>
      <c r="P70" s="787">
        <v>55.4</v>
      </c>
    </row>
    <row r="71" spans="1:16" x14ac:dyDescent="0.25">
      <c r="A71" s="802" t="s">
        <v>2622</v>
      </c>
      <c r="B71" s="787">
        <f t="shared" si="2"/>
        <v>91</v>
      </c>
      <c r="C71" s="803" t="s">
        <v>2547</v>
      </c>
      <c r="D71" s="784">
        <v>480</v>
      </c>
      <c r="E71" s="785" t="s">
        <v>2602</v>
      </c>
      <c r="F71" s="805" t="s">
        <v>2576</v>
      </c>
      <c r="G71" s="806">
        <v>630</v>
      </c>
      <c r="H71" s="806">
        <v>4</v>
      </c>
      <c r="I71" s="806" t="s">
        <v>2603</v>
      </c>
      <c r="J71" s="806">
        <v>380</v>
      </c>
      <c r="K71" s="787">
        <v>42</v>
      </c>
      <c r="L71" s="787">
        <v>42</v>
      </c>
      <c r="M71" s="667">
        <v>711693</v>
      </c>
      <c r="N71" s="674"/>
      <c r="O71" s="816"/>
      <c r="P71" s="806">
        <v>91</v>
      </c>
    </row>
    <row r="72" spans="1:16" ht="15.75" x14ac:dyDescent="0.25">
      <c r="A72" s="1070" t="s">
        <v>2590</v>
      </c>
      <c r="B72" s="1070"/>
      <c r="C72" s="1070"/>
      <c r="D72" s="1070"/>
      <c r="E72" s="1070"/>
      <c r="F72" s="1070"/>
      <c r="G72" s="1070"/>
      <c r="H72" s="1070"/>
      <c r="I72" s="1070"/>
      <c r="J72" s="1070"/>
      <c r="K72" s="1070"/>
      <c r="L72" s="1070"/>
      <c r="M72" s="1070"/>
      <c r="N72" s="819"/>
      <c r="O72" s="816"/>
    </row>
    <row r="73" spans="1:16" x14ac:dyDescent="0.25">
      <c r="A73" s="808" t="s">
        <v>2623</v>
      </c>
      <c r="B73" s="787">
        <f>P73*$B$8/10</f>
        <v>25.8</v>
      </c>
      <c r="C73" s="809" t="s">
        <v>2547</v>
      </c>
      <c r="D73" s="784">
        <v>112</v>
      </c>
      <c r="E73" s="785" t="s">
        <v>2602</v>
      </c>
      <c r="F73" s="811" t="s">
        <v>2576</v>
      </c>
      <c r="G73" s="812">
        <v>630</v>
      </c>
      <c r="H73" s="812">
        <v>2</v>
      </c>
      <c r="I73" s="812" t="s">
        <v>2603</v>
      </c>
      <c r="J73" s="812">
        <v>380</v>
      </c>
      <c r="K73" s="812">
        <v>35</v>
      </c>
      <c r="L73" s="812">
        <v>35</v>
      </c>
      <c r="M73" s="820">
        <v>295275</v>
      </c>
      <c r="N73" s="674"/>
      <c r="O73" s="816"/>
      <c r="P73" s="812">
        <v>25.8</v>
      </c>
    </row>
    <row r="74" spans="1:16" x14ac:dyDescent="0.25">
      <c r="A74" s="796" t="s">
        <v>2624</v>
      </c>
      <c r="B74" s="787">
        <f>P74*$B$8/10</f>
        <v>35</v>
      </c>
      <c r="C74" s="784" t="s">
        <v>2547</v>
      </c>
      <c r="D74" s="784">
        <v>157</v>
      </c>
      <c r="E74" s="785" t="s">
        <v>2602</v>
      </c>
      <c r="F74" s="786" t="s">
        <v>2576</v>
      </c>
      <c r="G74" s="787">
        <v>630</v>
      </c>
      <c r="H74" s="787">
        <v>2</v>
      </c>
      <c r="I74" s="787" t="s">
        <v>2603</v>
      </c>
      <c r="J74" s="787">
        <v>380</v>
      </c>
      <c r="K74" s="812">
        <v>35</v>
      </c>
      <c r="L74" s="812">
        <v>35</v>
      </c>
      <c r="M74" s="820">
        <v>348017</v>
      </c>
      <c r="N74" s="674"/>
      <c r="O74" s="816"/>
      <c r="P74" s="787">
        <v>35</v>
      </c>
    </row>
    <row r="75" spans="1:16" x14ac:dyDescent="0.25">
      <c r="A75" s="796" t="s">
        <v>2625</v>
      </c>
      <c r="B75" s="787">
        <f>P75*$B$8/10</f>
        <v>41.3</v>
      </c>
      <c r="C75" s="784" t="s">
        <v>2547</v>
      </c>
      <c r="D75" s="784">
        <v>196</v>
      </c>
      <c r="E75" s="785" t="s">
        <v>2602</v>
      </c>
      <c r="F75" s="786" t="s">
        <v>2576</v>
      </c>
      <c r="G75" s="787">
        <v>630</v>
      </c>
      <c r="H75" s="787">
        <v>2</v>
      </c>
      <c r="I75" s="787" t="s">
        <v>2603</v>
      </c>
      <c r="J75" s="787">
        <v>380</v>
      </c>
      <c r="K75" s="812">
        <v>35</v>
      </c>
      <c r="L75" s="812">
        <v>35</v>
      </c>
      <c r="M75" s="820">
        <v>407146</v>
      </c>
      <c r="N75" s="674"/>
      <c r="O75" s="816"/>
      <c r="P75" s="787">
        <v>41.3</v>
      </c>
    </row>
    <row r="77" spans="1:16" x14ac:dyDescent="0.25">
      <c r="A77" s="769" t="s">
        <v>2626</v>
      </c>
    </row>
    <row r="78" spans="1:16" x14ac:dyDescent="0.25">
      <c r="A78" s="769" t="s">
        <v>2627</v>
      </c>
    </row>
    <row r="79" spans="1:16" x14ac:dyDescent="0.25">
      <c r="A79" s="821" t="s">
        <v>2628</v>
      </c>
      <c r="B79" s="821"/>
      <c r="P79" s="821"/>
    </row>
    <row r="80" spans="1:16" x14ac:dyDescent="0.25">
      <c r="A80" s="1074" t="s">
        <v>2629</v>
      </c>
      <c r="B80" s="1074"/>
    </row>
    <row r="81" spans="1:9" x14ac:dyDescent="0.25">
      <c r="A81" s="1075" t="s">
        <v>2630</v>
      </c>
      <c r="B81" s="1075"/>
      <c r="C81" s="1075"/>
      <c r="D81" s="1075"/>
      <c r="E81" s="1075"/>
      <c r="F81" s="1075"/>
      <c r="G81" s="1075"/>
      <c r="H81" s="1075"/>
      <c r="I81" s="1075"/>
    </row>
    <row r="82" spans="1:9" x14ac:dyDescent="0.25">
      <c r="A82" s="1075" t="s">
        <v>2631</v>
      </c>
      <c r="B82" s="1075"/>
      <c r="C82" s="1075"/>
      <c r="D82" s="1075"/>
      <c r="E82" s="1075"/>
      <c r="F82" s="1075"/>
      <c r="G82" s="1075"/>
      <c r="H82" s="1075"/>
      <c r="I82" s="1075"/>
    </row>
    <row r="83" spans="1:9" x14ac:dyDescent="0.25">
      <c r="A83" s="1075" t="s">
        <v>2632</v>
      </c>
      <c r="B83" s="1075"/>
      <c r="C83" s="1075"/>
      <c r="D83" s="1075"/>
      <c r="E83" s="1075"/>
      <c r="F83" s="1075"/>
      <c r="G83" s="1075"/>
      <c r="H83" s="1075"/>
      <c r="I83" s="1075"/>
    </row>
    <row r="87" spans="1:9" x14ac:dyDescent="0.25">
      <c r="A87" s="769" t="s">
        <v>2633</v>
      </c>
    </row>
  </sheetData>
  <mergeCells count="39">
    <mergeCell ref="A82:I82"/>
    <mergeCell ref="A83:I83"/>
    <mergeCell ref="A3:O3"/>
    <mergeCell ref="A2:O2"/>
    <mergeCell ref="A1:O1"/>
    <mergeCell ref="A50:M50"/>
    <mergeCell ref="A61:M61"/>
    <mergeCell ref="A72:M72"/>
    <mergeCell ref="A80:B80"/>
    <mergeCell ref="A81:I81"/>
    <mergeCell ref="A24:O24"/>
    <mergeCell ref="A40:O40"/>
    <mergeCell ref="A47:M47"/>
    <mergeCell ref="A48:A49"/>
    <mergeCell ref="C48:C49"/>
    <mergeCell ref="D48:D49"/>
    <mergeCell ref="E48:J48"/>
    <mergeCell ref="K48:L48"/>
    <mergeCell ref="M48:M49"/>
    <mergeCell ref="R14:R15"/>
    <mergeCell ref="R16:R17"/>
    <mergeCell ref="R18:R19"/>
    <mergeCell ref="R20:R21"/>
    <mergeCell ref="R22:R23"/>
    <mergeCell ref="M7:M8"/>
    <mergeCell ref="N7:N8"/>
    <mergeCell ref="O7:O8"/>
    <mergeCell ref="Q7:Q8"/>
    <mergeCell ref="A9:O9"/>
    <mergeCell ref="A7:A8"/>
    <mergeCell ref="C7:C8"/>
    <mergeCell ref="D7:D8"/>
    <mergeCell ref="E7:J7"/>
    <mergeCell ref="K7:L7"/>
    <mergeCell ref="A4:B4"/>
    <mergeCell ref="A5:B5"/>
    <mergeCell ref="Q5:R5"/>
    <mergeCell ref="A6:M6"/>
    <mergeCell ref="N6:O6"/>
  </mergeCells>
  <hyperlinks>
    <hyperlink ref="Q5" location="Меню!A1" display="Главное меню"/>
  </hyperlinks>
  <pageMargins left="0" right="0.70833333333333304" top="5.9722222222222197E-2" bottom="0.74791666666666701" header="0.511811023622047" footer="0.511811023622047"/>
  <pageSetup paperSize="9" orientation="landscape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68"/>
  <sheetViews>
    <sheetView zoomScale="90" zoomScaleNormal="90" workbookViewId="0">
      <selection activeCell="B2" sqref="B2:I2"/>
    </sheetView>
  </sheetViews>
  <sheetFormatPr defaultColWidth="11.85546875" defaultRowHeight="15" x14ac:dyDescent="0.25"/>
  <cols>
    <col min="1" max="1" width="4.7109375" customWidth="1"/>
    <col min="2" max="2" width="18.140625" customWidth="1"/>
    <col min="3" max="3" width="44.5703125" customWidth="1"/>
    <col min="4" max="4" width="18.28515625" customWidth="1"/>
    <col min="5" max="6" width="16.140625" customWidth="1"/>
    <col min="7" max="7" width="14.85546875" customWidth="1"/>
    <col min="8" max="8" width="16.42578125" customWidth="1"/>
    <col min="9" max="9" width="16.7109375" customWidth="1"/>
    <col min="10" max="10" width="16.28515625" customWidth="1"/>
    <col min="11" max="11" width="19.140625" customWidth="1"/>
    <col min="12" max="12" width="19" customWidth="1"/>
    <col min="13" max="13" width="13.140625" customWidth="1"/>
    <col min="14" max="14" width="9.85546875" customWidth="1"/>
    <col min="15" max="15" width="9.140625" customWidth="1"/>
    <col min="16" max="16" width="17.5703125" customWidth="1"/>
    <col min="17" max="64" width="9.140625" customWidth="1"/>
  </cols>
  <sheetData>
    <row r="1" spans="2:15" ht="19.5" customHeight="1" x14ac:dyDescent="0.25">
      <c r="B1" s="1118" t="s">
        <v>2921</v>
      </c>
      <c r="C1" s="1118"/>
      <c r="D1" s="1118"/>
      <c r="E1" s="1118"/>
      <c r="F1" s="1118"/>
      <c r="G1" s="1118"/>
      <c r="H1" s="1118"/>
      <c r="I1" s="1118"/>
    </row>
    <row r="2" spans="2:15" ht="192.75" customHeight="1" x14ac:dyDescent="0.25">
      <c r="B2" s="1102"/>
      <c r="C2" s="1102"/>
      <c r="D2" s="1102"/>
      <c r="E2" s="1102"/>
      <c r="F2" s="1102"/>
      <c r="G2" s="1102"/>
      <c r="H2" s="1102"/>
      <c r="I2" s="1102"/>
    </row>
    <row r="3" spans="2:15" ht="23.25" customHeight="1" x14ac:dyDescent="0.25">
      <c r="B3" s="1118" t="s">
        <v>2922</v>
      </c>
      <c r="C3" s="1118"/>
      <c r="D3" s="1118"/>
      <c r="E3" s="1118"/>
      <c r="F3" s="1118"/>
      <c r="G3" s="1118"/>
      <c r="H3" s="1118"/>
      <c r="I3" s="1118"/>
    </row>
    <row r="4" spans="2:15" ht="27" customHeight="1" x14ac:dyDescent="0.25">
      <c r="B4" s="1076" t="s">
        <v>2634</v>
      </c>
      <c r="C4" s="1076"/>
      <c r="D4" s="1076"/>
      <c r="E4" s="1076"/>
      <c r="F4" s="1076"/>
      <c r="G4" s="1076"/>
      <c r="H4" s="1076"/>
      <c r="I4" s="1076"/>
      <c r="J4" s="1076"/>
      <c r="K4" s="1076"/>
      <c r="L4" s="1076"/>
    </row>
    <row r="5" spans="2:15" ht="64.5" customHeight="1" x14ac:dyDescent="0.25">
      <c r="B5" s="822"/>
      <c r="C5" s="823" t="s">
        <v>2635</v>
      </c>
      <c r="D5" s="824" t="s">
        <v>2636</v>
      </c>
      <c r="E5" s="824" t="s">
        <v>2637</v>
      </c>
      <c r="F5" s="824" t="s">
        <v>2638</v>
      </c>
      <c r="G5" s="824" t="s">
        <v>2639</v>
      </c>
      <c r="H5" s="824" t="s">
        <v>2640</v>
      </c>
      <c r="I5" s="824" t="s">
        <v>2641</v>
      </c>
      <c r="J5" s="824" t="s">
        <v>2642</v>
      </c>
      <c r="K5" s="824" t="s">
        <v>2643</v>
      </c>
      <c r="L5" s="825" t="s">
        <v>309</v>
      </c>
      <c r="N5" s="6" t="s">
        <v>42</v>
      </c>
      <c r="O5" s="6"/>
    </row>
    <row r="6" spans="2:15" ht="27.75" customHeight="1" x14ac:dyDescent="0.25">
      <c r="B6" s="826" t="s">
        <v>2644</v>
      </c>
      <c r="C6" s="1077" t="s">
        <v>2645</v>
      </c>
      <c r="D6" s="1077">
        <v>300</v>
      </c>
      <c r="E6" s="1077" t="s">
        <v>2646</v>
      </c>
      <c r="F6" s="1077">
        <v>20</v>
      </c>
      <c r="G6" s="1077">
        <v>18</v>
      </c>
      <c r="H6" s="1077">
        <v>80</v>
      </c>
      <c r="I6" s="1077">
        <v>70</v>
      </c>
      <c r="J6" s="1077" t="s">
        <v>2647</v>
      </c>
      <c r="K6" s="1077">
        <v>3</v>
      </c>
      <c r="L6" s="828">
        <v>470000</v>
      </c>
    </row>
    <row r="7" spans="2:15" ht="27.75" customHeight="1" x14ac:dyDescent="0.25">
      <c r="B7" s="829" t="s">
        <v>2648</v>
      </c>
      <c r="C7" s="1077"/>
      <c r="D7" s="1077">
        <v>300</v>
      </c>
      <c r="E7" s="1077" t="s">
        <v>2649</v>
      </c>
      <c r="F7" s="1077">
        <v>20</v>
      </c>
      <c r="G7" s="1077">
        <v>18</v>
      </c>
      <c r="H7" s="1077">
        <v>80</v>
      </c>
      <c r="I7" s="1077">
        <v>70</v>
      </c>
      <c r="J7" s="1077" t="s">
        <v>2647</v>
      </c>
      <c r="K7" s="1077">
        <v>3</v>
      </c>
      <c r="L7" s="830">
        <v>439000</v>
      </c>
    </row>
    <row r="8" spans="2:15" x14ac:dyDescent="0.25">
      <c r="H8" s="356"/>
    </row>
    <row r="9" spans="2:15" ht="48.75" customHeight="1" x14ac:dyDescent="0.25">
      <c r="B9" s="1078" t="s">
        <v>2650</v>
      </c>
      <c r="C9" s="1078"/>
      <c r="D9" s="1078"/>
      <c r="E9" s="1078"/>
      <c r="F9" s="1078"/>
      <c r="G9" s="1078"/>
      <c r="H9" s="1078"/>
      <c r="I9" s="1078"/>
      <c r="J9" s="1078"/>
      <c r="K9" s="1078"/>
      <c r="L9" s="1078"/>
    </row>
    <row r="10" spans="2:15" ht="21.75" customHeight="1" x14ac:dyDescent="0.25">
      <c r="B10" s="831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5" ht="21.75" customHeight="1" x14ac:dyDescent="0.25">
      <c r="B11" s="831"/>
      <c r="C11" s="831"/>
      <c r="D11" s="831"/>
      <c r="E11" s="831"/>
      <c r="F11" s="831"/>
      <c r="G11" s="831"/>
      <c r="H11" s="831"/>
      <c r="I11" s="831"/>
      <c r="J11" s="831"/>
      <c r="K11" s="831"/>
      <c r="L11" s="831"/>
    </row>
    <row r="12" spans="2:15" ht="21.75" customHeight="1" x14ac:dyDescent="0.25">
      <c r="B12" s="831"/>
      <c r="C12" s="831"/>
      <c r="D12" s="831"/>
      <c r="E12" s="831"/>
      <c r="F12" s="831"/>
      <c r="G12" s="831"/>
      <c r="H12" s="831"/>
      <c r="I12" s="831"/>
      <c r="J12" s="831"/>
      <c r="K12" s="831"/>
      <c r="L12" s="831"/>
    </row>
    <row r="13" spans="2:15" ht="21.75" customHeight="1" x14ac:dyDescent="0.25">
      <c r="B13" s="831"/>
      <c r="C13" s="831"/>
      <c r="D13" s="831"/>
      <c r="E13" s="831"/>
      <c r="F13" s="831"/>
      <c r="G13" s="831"/>
      <c r="H13" s="831"/>
      <c r="I13" s="831"/>
      <c r="J13" s="831"/>
      <c r="K13" s="831"/>
      <c r="L13" s="831"/>
    </row>
    <row r="14" spans="2:15" ht="21.75" customHeight="1" x14ac:dyDescent="0.25">
      <c r="B14" s="831"/>
      <c r="C14" s="831"/>
      <c r="D14" s="831"/>
      <c r="E14" s="831"/>
      <c r="F14" s="831"/>
      <c r="G14" s="831"/>
      <c r="H14" s="831"/>
      <c r="I14" s="831"/>
      <c r="J14" s="831"/>
      <c r="K14" s="831"/>
      <c r="L14" s="831"/>
    </row>
    <row r="15" spans="2:15" ht="21.75" customHeight="1" x14ac:dyDescent="0.25">
      <c r="B15" s="831"/>
      <c r="C15" s="831"/>
      <c r="D15" s="831"/>
      <c r="E15" s="831"/>
      <c r="F15" s="831"/>
      <c r="G15" s="831"/>
      <c r="H15" s="831"/>
      <c r="I15" s="831"/>
      <c r="J15" s="831"/>
      <c r="K15" s="831"/>
      <c r="L15" s="831"/>
    </row>
    <row r="16" spans="2:15" ht="21.75" customHeight="1" x14ac:dyDescent="0.25">
      <c r="B16" s="831"/>
      <c r="C16" s="831"/>
      <c r="D16" s="831"/>
      <c r="E16" s="831"/>
      <c r="F16" s="831"/>
      <c r="G16" s="831"/>
      <c r="H16" s="831"/>
      <c r="I16" s="831"/>
      <c r="J16" s="831"/>
      <c r="K16" s="831"/>
      <c r="L16" s="831"/>
    </row>
    <row r="17" spans="2:15" ht="21.75" customHeight="1" x14ac:dyDescent="0.25">
      <c r="B17" s="831"/>
      <c r="C17" s="831"/>
      <c r="D17" s="831"/>
      <c r="E17" s="831"/>
      <c r="F17" s="831"/>
      <c r="G17" s="831"/>
      <c r="H17" s="831"/>
      <c r="I17" s="831"/>
      <c r="J17" s="831"/>
      <c r="K17" s="831"/>
      <c r="L17" s="831"/>
    </row>
    <row r="18" spans="2:15" ht="21.75" customHeight="1" x14ac:dyDescent="0.25">
      <c r="B18" s="831"/>
      <c r="C18" s="831"/>
      <c r="D18" s="831"/>
      <c r="E18" s="831"/>
      <c r="F18" s="831"/>
      <c r="G18" s="831"/>
      <c r="H18" s="831"/>
      <c r="I18" s="831"/>
      <c r="J18" s="831"/>
      <c r="K18" s="831"/>
      <c r="L18" s="831"/>
    </row>
    <row r="19" spans="2:15" ht="64.5" customHeight="1" x14ac:dyDescent="0.25">
      <c r="B19" s="822"/>
      <c r="C19" s="823" t="s">
        <v>2635</v>
      </c>
      <c r="D19" s="824" t="s">
        <v>2636</v>
      </c>
      <c r="E19" s="824" t="s">
        <v>2637</v>
      </c>
      <c r="F19" s="824" t="s">
        <v>2638</v>
      </c>
      <c r="G19" s="824" t="s">
        <v>2639</v>
      </c>
      <c r="H19" s="824" t="s">
        <v>2640</v>
      </c>
      <c r="I19" s="824" t="s">
        <v>2641</v>
      </c>
      <c r="J19" s="824" t="s">
        <v>2642</v>
      </c>
      <c r="K19" s="824" t="s">
        <v>2643</v>
      </c>
      <c r="L19" s="825" t="s">
        <v>309</v>
      </c>
      <c r="N19" s="6"/>
      <c r="O19" s="6"/>
    </row>
    <row r="20" spans="2:15" ht="27.75" customHeight="1" x14ac:dyDescent="0.25">
      <c r="B20" s="826" t="s">
        <v>2651</v>
      </c>
      <c r="C20" s="1079" t="s">
        <v>2652</v>
      </c>
      <c r="D20" s="1079">
        <v>400</v>
      </c>
      <c r="E20" s="1079" t="s">
        <v>2653</v>
      </c>
      <c r="F20" s="1079">
        <v>20</v>
      </c>
      <c r="G20" s="1079">
        <v>18</v>
      </c>
      <c r="H20" s="1079">
        <v>80</v>
      </c>
      <c r="I20" s="1079">
        <v>70</v>
      </c>
      <c r="J20" s="1079" t="s">
        <v>2647</v>
      </c>
      <c r="K20" s="1079">
        <v>3</v>
      </c>
      <c r="L20" s="828">
        <v>562000</v>
      </c>
    </row>
    <row r="21" spans="2:15" ht="27.75" customHeight="1" x14ac:dyDescent="0.25">
      <c r="B21" s="829" t="s">
        <v>2654</v>
      </c>
      <c r="C21" s="1079"/>
      <c r="D21" s="1079">
        <v>300</v>
      </c>
      <c r="E21" s="1079" t="s">
        <v>2649</v>
      </c>
      <c r="F21" s="1079">
        <v>20</v>
      </c>
      <c r="G21" s="1079">
        <v>18</v>
      </c>
      <c r="H21" s="1079">
        <v>80</v>
      </c>
      <c r="I21" s="1079">
        <v>70</v>
      </c>
      <c r="J21" s="1079" t="s">
        <v>2647</v>
      </c>
      <c r="K21" s="1079">
        <v>3</v>
      </c>
      <c r="L21" s="830">
        <v>514000</v>
      </c>
    </row>
    <row r="22" spans="2:15" x14ac:dyDescent="0.25">
      <c r="H22" s="356"/>
    </row>
    <row r="23" spans="2:15" ht="48.75" customHeight="1" x14ac:dyDescent="0.25">
      <c r="B23" s="1080" t="s">
        <v>2655</v>
      </c>
      <c r="C23" s="1080"/>
      <c r="D23" s="1080"/>
      <c r="E23" s="1080"/>
      <c r="F23" s="1080"/>
      <c r="G23" s="1080"/>
      <c r="H23" s="1080"/>
      <c r="I23" s="1080"/>
      <c r="J23" s="1080"/>
      <c r="K23" s="1080"/>
      <c r="L23" s="1080"/>
    </row>
    <row r="24" spans="2:15" ht="21.75" customHeight="1" x14ac:dyDescent="0.25">
      <c r="B24" s="831"/>
      <c r="C24" s="831"/>
      <c r="D24" s="831"/>
      <c r="E24" s="831"/>
      <c r="F24" s="831"/>
      <c r="G24" s="831"/>
      <c r="H24" s="831"/>
      <c r="I24" s="831"/>
      <c r="J24" s="831"/>
      <c r="K24" s="831"/>
      <c r="L24" s="831"/>
    </row>
    <row r="25" spans="2:15" ht="21.75" customHeight="1" x14ac:dyDescent="0.25">
      <c r="B25" s="831"/>
      <c r="C25" s="831"/>
      <c r="D25" s="831"/>
      <c r="E25" s="831"/>
      <c r="F25" s="831"/>
      <c r="G25" s="831"/>
      <c r="H25" s="831"/>
      <c r="I25" s="831"/>
      <c r="J25" s="831"/>
      <c r="K25" s="831"/>
      <c r="L25" s="831"/>
    </row>
    <row r="26" spans="2:15" ht="21.75" customHeight="1" x14ac:dyDescent="0.25">
      <c r="B26" s="831"/>
      <c r="C26" s="831"/>
      <c r="D26" s="831"/>
      <c r="E26" s="831"/>
      <c r="F26" s="831"/>
      <c r="G26" s="831"/>
      <c r="H26" s="831"/>
      <c r="I26" s="831"/>
      <c r="J26" s="831"/>
      <c r="K26" s="831"/>
      <c r="L26" s="831"/>
    </row>
    <row r="27" spans="2:15" ht="21.75" customHeight="1" x14ac:dyDescent="0.25">
      <c r="B27" s="831"/>
      <c r="C27" s="831"/>
      <c r="D27" s="831"/>
      <c r="E27" s="831"/>
      <c r="F27" s="831"/>
      <c r="G27" s="831"/>
      <c r="H27" s="831"/>
      <c r="I27" s="831"/>
      <c r="J27" s="831"/>
      <c r="K27" s="831"/>
      <c r="L27" s="831"/>
    </row>
    <row r="28" spans="2:15" ht="21.75" customHeight="1" x14ac:dyDescent="0.25">
      <c r="B28" s="831"/>
      <c r="C28" s="831"/>
      <c r="D28" s="831"/>
      <c r="E28" s="831"/>
      <c r="F28" s="831"/>
      <c r="G28" s="831"/>
      <c r="H28" s="831"/>
      <c r="I28" s="831"/>
      <c r="J28" s="831"/>
      <c r="K28" s="831"/>
      <c r="L28" s="831"/>
    </row>
    <row r="29" spans="2:15" ht="21.75" customHeight="1" x14ac:dyDescent="0.25">
      <c r="B29" s="831"/>
      <c r="C29" s="831"/>
      <c r="D29" s="831"/>
      <c r="E29" s="831"/>
      <c r="F29" s="831"/>
      <c r="G29" s="831"/>
      <c r="H29" s="831"/>
      <c r="I29" s="831"/>
      <c r="J29" s="831"/>
      <c r="K29" s="831"/>
      <c r="L29" s="831"/>
    </row>
    <row r="30" spans="2:15" ht="21.75" customHeight="1" x14ac:dyDescent="0.25">
      <c r="B30" s="831"/>
      <c r="C30" s="831"/>
      <c r="D30" s="831"/>
      <c r="E30" s="831"/>
      <c r="F30" s="831"/>
      <c r="G30" s="831"/>
      <c r="H30" s="831"/>
      <c r="I30" s="831"/>
      <c r="J30" s="831"/>
      <c r="K30" s="831"/>
      <c r="L30" s="831"/>
    </row>
    <row r="31" spans="2:15" ht="21.75" customHeight="1" x14ac:dyDescent="0.25">
      <c r="B31" s="831"/>
      <c r="C31" s="831"/>
      <c r="D31" s="831"/>
      <c r="E31" s="831"/>
      <c r="F31" s="831"/>
      <c r="G31" s="831"/>
      <c r="H31" s="831"/>
      <c r="I31" s="831"/>
      <c r="J31" s="831"/>
      <c r="K31" s="831"/>
      <c r="L31" s="831"/>
    </row>
    <row r="32" spans="2:15" ht="21.75" customHeight="1" x14ac:dyDescent="0.25">
      <c r="B32" s="831"/>
      <c r="C32" s="831"/>
      <c r="D32" s="831"/>
      <c r="E32" s="831"/>
      <c r="F32" s="831"/>
      <c r="G32" s="831"/>
      <c r="H32" s="831"/>
      <c r="I32" s="831"/>
      <c r="J32" s="831"/>
      <c r="K32" s="831"/>
      <c r="L32" s="831"/>
    </row>
    <row r="33" spans="2:12" ht="21.75" customHeight="1" x14ac:dyDescent="0.25">
      <c r="B33" s="831"/>
      <c r="C33" s="831"/>
      <c r="D33" s="831"/>
      <c r="E33" s="831"/>
      <c r="F33" s="831"/>
      <c r="G33" s="831"/>
      <c r="H33" s="831"/>
      <c r="I33" s="831"/>
      <c r="J33" s="831"/>
      <c r="K33" s="831"/>
      <c r="L33" s="831"/>
    </row>
    <row r="34" spans="2:12" x14ac:dyDescent="0.25">
      <c r="G34" s="356"/>
      <c r="H34" s="356"/>
      <c r="I34" s="356"/>
    </row>
    <row r="35" spans="2:12" ht="60" x14ac:dyDescent="0.25">
      <c r="B35" s="1081" t="s">
        <v>2656</v>
      </c>
      <c r="C35" s="823" t="s">
        <v>2635</v>
      </c>
      <c r="D35" s="824" t="s">
        <v>2638</v>
      </c>
      <c r="E35" s="824" t="s">
        <v>2639</v>
      </c>
      <c r="F35" s="824" t="s">
        <v>2640</v>
      </c>
      <c r="G35" s="824" t="s">
        <v>2641</v>
      </c>
      <c r="H35" s="824" t="s">
        <v>2642</v>
      </c>
      <c r="I35" s="825" t="s">
        <v>309</v>
      </c>
    </row>
    <row r="36" spans="2:12" ht="39" customHeight="1" x14ac:dyDescent="0.25">
      <c r="B36" s="1081"/>
      <c r="C36" s="827" t="s">
        <v>2657</v>
      </c>
      <c r="D36" s="832">
        <v>50</v>
      </c>
      <c r="E36" s="832">
        <v>45</v>
      </c>
      <c r="F36" s="832">
        <v>200</v>
      </c>
      <c r="G36" s="832">
        <v>180</v>
      </c>
      <c r="H36" s="832" t="s">
        <v>2647</v>
      </c>
      <c r="I36" s="833"/>
    </row>
    <row r="37" spans="2:12" x14ac:dyDescent="0.25">
      <c r="B37" s="1082" t="s">
        <v>2658</v>
      </c>
      <c r="C37" s="1082"/>
      <c r="D37" s="1082"/>
      <c r="E37" s="1082"/>
      <c r="F37" s="1082"/>
      <c r="G37" s="1082"/>
      <c r="H37" s="1082"/>
      <c r="I37" s="1082"/>
      <c r="J37" s="834"/>
    </row>
    <row r="38" spans="2:12" ht="18.75" x14ac:dyDescent="0.3">
      <c r="B38" s="1083" t="s">
        <v>2659</v>
      </c>
      <c r="C38" s="1083"/>
      <c r="D38" s="1083"/>
      <c r="E38" s="1083"/>
      <c r="F38" s="1083"/>
      <c r="G38" s="1083"/>
      <c r="H38" s="1083"/>
      <c r="I38" s="1083"/>
    </row>
    <row r="39" spans="2:12" ht="47.25" customHeight="1" x14ac:dyDescent="0.25">
      <c r="B39" s="1084" t="s">
        <v>2660</v>
      </c>
      <c r="C39" s="1084"/>
      <c r="D39" s="1084"/>
      <c r="E39" s="1084"/>
      <c r="F39" s="1084"/>
      <c r="G39" s="1084"/>
      <c r="H39" s="1084"/>
      <c r="I39" s="259">
        <v>569366</v>
      </c>
      <c r="J39" s="835"/>
    </row>
    <row r="40" spans="2:12" ht="47.25" customHeight="1" x14ac:dyDescent="0.25">
      <c r="B40" s="1084" t="s">
        <v>2661</v>
      </c>
      <c r="C40" s="1084"/>
      <c r="D40" s="1084"/>
      <c r="E40" s="1084"/>
      <c r="F40" s="1084"/>
      <c r="G40" s="1084"/>
      <c r="H40" s="1084"/>
      <c r="I40" s="836">
        <v>396209</v>
      </c>
      <c r="J40" s="835"/>
      <c r="L40" s="219"/>
    </row>
    <row r="41" spans="2:12" ht="47.25" customHeight="1" x14ac:dyDescent="0.25">
      <c r="B41" s="1085" t="s">
        <v>2662</v>
      </c>
      <c r="C41" s="1085"/>
      <c r="D41" s="1085"/>
      <c r="E41" s="1085"/>
      <c r="F41" s="1085"/>
      <c r="G41" s="1085"/>
      <c r="H41" s="1085"/>
      <c r="I41" s="837" t="s">
        <v>312</v>
      </c>
      <c r="J41" s="835"/>
      <c r="L41" s="219"/>
    </row>
    <row r="42" spans="2:12" ht="30.75" customHeight="1" x14ac:dyDescent="0.25">
      <c r="B42" s="1085" t="s">
        <v>2663</v>
      </c>
      <c r="C42" s="1085"/>
      <c r="D42" s="1085"/>
      <c r="E42" s="1085"/>
      <c r="F42" s="1085"/>
      <c r="G42" s="1085"/>
      <c r="H42" s="1085"/>
      <c r="I42" s="837" t="s">
        <v>312</v>
      </c>
      <c r="J42" s="835"/>
      <c r="L42" s="304"/>
    </row>
    <row r="43" spans="2:12" ht="17.25" customHeight="1" x14ac:dyDescent="0.25">
      <c r="B43" s="1086" t="s">
        <v>2664</v>
      </c>
      <c r="C43" s="1086"/>
      <c r="D43" s="1086"/>
      <c r="E43" s="1086"/>
      <c r="F43" s="1086"/>
      <c r="G43" s="1086"/>
      <c r="H43" s="1086"/>
      <c r="I43" s="259">
        <v>440000</v>
      </c>
      <c r="J43" s="835"/>
    </row>
    <row r="44" spans="2:12" ht="17.25" customHeight="1" x14ac:dyDescent="0.25">
      <c r="B44" s="1084" t="s">
        <v>2665</v>
      </c>
      <c r="C44" s="1084"/>
      <c r="D44" s="1084"/>
      <c r="E44" s="1084"/>
      <c r="F44" s="1084"/>
      <c r="G44" s="1084"/>
      <c r="H44" s="1084"/>
      <c r="I44" s="259">
        <v>290000</v>
      </c>
      <c r="J44" s="838"/>
    </row>
    <row r="45" spans="2:12" ht="17.25" customHeight="1" x14ac:dyDescent="0.25">
      <c r="B45" s="1087" t="s">
        <v>2666</v>
      </c>
      <c r="C45" s="1087"/>
      <c r="D45" s="1087"/>
      <c r="E45" s="1087"/>
      <c r="F45" s="1087"/>
      <c r="G45" s="1087"/>
      <c r="H45" s="1087"/>
      <c r="I45" s="1087"/>
      <c r="J45" s="839"/>
    </row>
    <row r="46" spans="2:12" ht="17.25" customHeight="1" x14ac:dyDescent="0.25">
      <c r="B46" s="1088" t="s">
        <v>2667</v>
      </c>
      <c r="C46" s="1088"/>
      <c r="D46" s="1088"/>
      <c r="E46" s="1088"/>
      <c r="F46" s="1088"/>
      <c r="G46" s="1088"/>
      <c r="H46" s="1088"/>
      <c r="I46" s="840">
        <f>Щиты!D9</f>
        <v>20871</v>
      </c>
      <c r="J46" s="835"/>
    </row>
    <row r="47" spans="2:12" ht="17.25" customHeight="1" x14ac:dyDescent="0.25">
      <c r="B47" s="1089" t="s">
        <v>2668</v>
      </c>
      <c r="C47" s="1089"/>
      <c r="D47" s="1089"/>
      <c r="E47" s="1089"/>
      <c r="F47" s="1089"/>
      <c r="G47" s="1089"/>
      <c r="H47" s="1089"/>
      <c r="I47" s="840">
        <f>Щиты!F9</f>
        <v>21211</v>
      </c>
    </row>
    <row r="48" spans="2:12" ht="17.25" customHeight="1" x14ac:dyDescent="0.25">
      <c r="B48" s="1088" t="s">
        <v>2669</v>
      </c>
      <c r="C48" s="1088"/>
      <c r="D48" s="1088"/>
      <c r="E48" s="1088"/>
      <c r="F48" s="1088"/>
      <c r="G48" s="1088"/>
      <c r="H48" s="1088"/>
      <c r="I48" s="840">
        <f>Щиты!D45</f>
        <v>48356</v>
      </c>
    </row>
    <row r="49" spans="2:9" ht="17.25" customHeight="1" x14ac:dyDescent="0.25">
      <c r="B49" s="1090" t="s">
        <v>2670</v>
      </c>
      <c r="C49" s="1090"/>
      <c r="D49" s="1090"/>
      <c r="E49" s="1090"/>
      <c r="F49" s="1090"/>
      <c r="G49" s="1090"/>
      <c r="H49" s="1090"/>
      <c r="I49" s="840">
        <v>65000</v>
      </c>
    </row>
    <row r="50" spans="2:9" x14ac:dyDescent="0.25">
      <c r="G50" s="357"/>
    </row>
    <row r="53" spans="2:9" ht="15.75" customHeight="1" x14ac:dyDescent="0.25"/>
    <row r="55" spans="2:9" ht="16.5" customHeight="1" x14ac:dyDescent="0.25"/>
    <row r="56" spans="2:9" ht="16.5" customHeight="1" x14ac:dyDescent="0.25"/>
    <row r="57" spans="2:9" ht="16.5" customHeight="1" x14ac:dyDescent="0.25"/>
    <row r="58" spans="2:9" ht="16.5" customHeight="1" x14ac:dyDescent="0.25"/>
    <row r="59" spans="2:9" ht="27.75" customHeight="1" x14ac:dyDescent="0.25"/>
    <row r="60" spans="2:9" ht="35.25" customHeight="1" x14ac:dyDescent="0.25"/>
    <row r="66" ht="14.25" customHeight="1" x14ac:dyDescent="0.25"/>
    <row r="68" ht="14.25" customHeight="1" x14ac:dyDescent="0.25"/>
  </sheetData>
  <mergeCells count="40">
    <mergeCell ref="B3:I3"/>
    <mergeCell ref="B2:I2"/>
    <mergeCell ref="B1:I1"/>
    <mergeCell ref="B45:I45"/>
    <mergeCell ref="B46:H46"/>
    <mergeCell ref="B47:H47"/>
    <mergeCell ref="B48:H48"/>
    <mergeCell ref="B49:H49"/>
    <mergeCell ref="B40:H40"/>
    <mergeCell ref="B41:H41"/>
    <mergeCell ref="B42:H42"/>
    <mergeCell ref="B43:H43"/>
    <mergeCell ref="B44:H44"/>
    <mergeCell ref="B23:L23"/>
    <mergeCell ref="B35:B36"/>
    <mergeCell ref="B37:I37"/>
    <mergeCell ref="B38:I38"/>
    <mergeCell ref="B39:H39"/>
    <mergeCell ref="B9:L9"/>
    <mergeCell ref="N19:O19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B4:L4"/>
    <mergeCell ref="N5:O5"/>
    <mergeCell ref="C6:C7"/>
    <mergeCell ref="D6:D7"/>
    <mergeCell ref="E6:E7"/>
    <mergeCell ref="F6:F7"/>
    <mergeCell ref="G6:G7"/>
    <mergeCell ref="H6:H7"/>
    <mergeCell ref="I6:I7"/>
    <mergeCell ref="J6:J7"/>
    <mergeCell ref="K6:K7"/>
  </mergeCells>
  <hyperlinks>
    <hyperlink ref="N5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scale="85" orientation="landscape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P101"/>
  <sheetViews>
    <sheetView zoomScale="90" zoomScaleNormal="90" workbookViewId="0">
      <selection activeCell="B2" sqref="B2:P2"/>
    </sheetView>
  </sheetViews>
  <sheetFormatPr defaultColWidth="11.85546875" defaultRowHeight="15" x14ac:dyDescent="0.25"/>
  <cols>
    <col min="1" max="1" width="3.5703125" customWidth="1"/>
    <col min="2" max="2" width="8.5703125" customWidth="1"/>
    <col min="3" max="10" width="9.140625" style="574" customWidth="1"/>
    <col min="11" max="11" width="3.85546875" customWidth="1"/>
    <col min="12" max="12" width="15.140625" customWidth="1"/>
    <col min="13" max="13" width="11.140625" style="841" customWidth="1"/>
    <col min="14" max="64" width="9.140625" customWidth="1"/>
  </cols>
  <sheetData>
    <row r="1" spans="2:16" ht="36" customHeight="1" x14ac:dyDescent="0.25">
      <c r="B1" s="1118" t="s">
        <v>2921</v>
      </c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  <c r="P1" s="1118"/>
    </row>
    <row r="2" spans="2:16" ht="197.25" customHeight="1" x14ac:dyDescent="0.25"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  <c r="N2" s="1102"/>
      <c r="O2" s="1102"/>
      <c r="P2" s="1102"/>
    </row>
    <row r="3" spans="2:16" ht="21.75" customHeight="1" x14ac:dyDescent="0.25">
      <c r="B3" s="1118" t="s">
        <v>2922</v>
      </c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</row>
    <row r="4" spans="2:16" ht="45" x14ac:dyDescent="0.25">
      <c r="B4" s="964" t="s">
        <v>2671</v>
      </c>
      <c r="C4" s="964"/>
      <c r="D4" s="964"/>
      <c r="E4" s="964"/>
      <c r="F4" s="964"/>
      <c r="G4" s="964"/>
      <c r="H4" s="964"/>
      <c r="I4" s="964"/>
      <c r="J4" s="964"/>
      <c r="L4" s="842" t="s">
        <v>2355</v>
      </c>
      <c r="M4" s="843" t="s">
        <v>209</v>
      </c>
      <c r="O4" s="6" t="s">
        <v>42</v>
      </c>
      <c r="P4" s="6"/>
    </row>
    <row r="5" spans="2:16" x14ac:dyDescent="0.25">
      <c r="B5" s="180"/>
      <c r="C5" s="180">
        <v>0</v>
      </c>
      <c r="D5" s="180">
        <v>-5</v>
      </c>
      <c r="E5" s="180">
        <v>-10</v>
      </c>
      <c r="F5" s="180">
        <v>-15</v>
      </c>
      <c r="G5" s="180">
        <v>-20</v>
      </c>
      <c r="H5" s="180">
        <v>-25</v>
      </c>
      <c r="I5" s="180">
        <v>-30</v>
      </c>
      <c r="J5" s="180">
        <v>-35</v>
      </c>
      <c r="L5" s="844" t="s">
        <v>2672</v>
      </c>
      <c r="M5" s="845">
        <v>9900</v>
      </c>
    </row>
    <row r="6" spans="2:16" x14ac:dyDescent="0.25">
      <c r="B6" s="180" t="s">
        <v>2673</v>
      </c>
      <c r="C6" s="180" t="s">
        <v>2672</v>
      </c>
      <c r="D6" s="180" t="s">
        <v>2672</v>
      </c>
      <c r="E6" s="180" t="s">
        <v>2672</v>
      </c>
      <c r="F6" s="180" t="s">
        <v>2672</v>
      </c>
      <c r="G6" s="180" t="s">
        <v>2674</v>
      </c>
      <c r="H6" s="180" t="s">
        <v>2674</v>
      </c>
      <c r="I6" s="180" t="s">
        <v>2674</v>
      </c>
      <c r="J6" s="180" t="s">
        <v>2675</v>
      </c>
      <c r="L6" s="844" t="s">
        <v>2674</v>
      </c>
      <c r="M6" s="845">
        <v>9900</v>
      </c>
    </row>
    <row r="7" spans="2:16" x14ac:dyDescent="0.25">
      <c r="B7" s="180" t="s">
        <v>2676</v>
      </c>
      <c r="C7" s="180" t="s">
        <v>2674</v>
      </c>
      <c r="D7" s="180" t="s">
        <v>2674</v>
      </c>
      <c r="E7" s="180" t="s">
        <v>2674</v>
      </c>
      <c r="F7" s="180" t="s">
        <v>2675</v>
      </c>
      <c r="G7" s="180" t="s">
        <v>2677</v>
      </c>
      <c r="H7" s="180" t="s">
        <v>2677</v>
      </c>
      <c r="I7" s="180" t="s">
        <v>2677</v>
      </c>
      <c r="J7" s="180" t="s">
        <v>2677</v>
      </c>
      <c r="L7" s="844" t="s">
        <v>2675</v>
      </c>
      <c r="M7" s="845">
        <v>9900</v>
      </c>
    </row>
    <row r="8" spans="2:16" x14ac:dyDescent="0.25">
      <c r="B8" s="180" t="s">
        <v>2678</v>
      </c>
      <c r="C8" s="180" t="s">
        <v>2675</v>
      </c>
      <c r="D8" s="180" t="s">
        <v>2675</v>
      </c>
      <c r="E8" s="180" t="s">
        <v>2677</v>
      </c>
      <c r="F8" s="180" t="s">
        <v>2677</v>
      </c>
      <c r="G8" s="180" t="s">
        <v>2677</v>
      </c>
      <c r="H8" s="180" t="s">
        <v>2677</v>
      </c>
      <c r="I8" s="180" t="s">
        <v>2679</v>
      </c>
      <c r="J8" s="180" t="s">
        <v>2679</v>
      </c>
      <c r="L8" s="846" t="s">
        <v>2677</v>
      </c>
      <c r="M8" s="845">
        <v>9900</v>
      </c>
    </row>
    <row r="9" spans="2:16" x14ac:dyDescent="0.25">
      <c r="B9" s="180" t="s">
        <v>2680</v>
      </c>
      <c r="C9" s="180" t="s">
        <v>2675</v>
      </c>
      <c r="D9" s="180" t="s">
        <v>2677</v>
      </c>
      <c r="E9" s="180" t="s">
        <v>2677</v>
      </c>
      <c r="F9" s="180" t="s">
        <v>2679</v>
      </c>
      <c r="G9" s="180" t="s">
        <v>2679</v>
      </c>
      <c r="H9" s="180" t="s">
        <v>2679</v>
      </c>
      <c r="I9" s="180" t="s">
        <v>2681</v>
      </c>
      <c r="J9" s="180" t="s">
        <v>2682</v>
      </c>
      <c r="L9" s="844" t="s">
        <v>2679</v>
      </c>
      <c r="M9" s="845">
        <v>9900</v>
      </c>
    </row>
    <row r="10" spans="2:16" x14ac:dyDescent="0.25">
      <c r="B10" s="180" t="s">
        <v>2683</v>
      </c>
      <c r="C10" s="180" t="s">
        <v>2677</v>
      </c>
      <c r="D10" s="180" t="s">
        <v>2677</v>
      </c>
      <c r="E10" s="180" t="s">
        <v>2679</v>
      </c>
      <c r="F10" s="180" t="s">
        <v>2679</v>
      </c>
      <c r="G10" s="180" t="s">
        <v>2681</v>
      </c>
      <c r="H10" s="180" t="s">
        <v>2681</v>
      </c>
      <c r="I10" s="180" t="s">
        <v>2682</v>
      </c>
      <c r="J10" s="180" t="s">
        <v>2684</v>
      </c>
      <c r="L10" s="844" t="s">
        <v>2681</v>
      </c>
      <c r="M10" s="845">
        <v>9900</v>
      </c>
    </row>
    <row r="11" spans="2:16" x14ac:dyDescent="0.25">
      <c r="B11" s="180" t="s">
        <v>2685</v>
      </c>
      <c r="C11" s="180" t="s">
        <v>2679</v>
      </c>
      <c r="D11" s="180" t="s">
        <v>2679</v>
      </c>
      <c r="E11" s="180" t="s">
        <v>2681</v>
      </c>
      <c r="F11" s="180" t="s">
        <v>2681</v>
      </c>
      <c r="G11" s="180" t="s">
        <v>2681</v>
      </c>
      <c r="H11" s="180" t="s">
        <v>2681</v>
      </c>
      <c r="I11" s="180" t="s">
        <v>2686</v>
      </c>
      <c r="J11" s="180" t="s">
        <v>2684</v>
      </c>
      <c r="L11" s="844" t="s">
        <v>2682</v>
      </c>
      <c r="M11" s="845">
        <v>9900</v>
      </c>
    </row>
    <row r="12" spans="2:16" x14ac:dyDescent="0.25">
      <c r="B12" s="180" t="s">
        <v>2687</v>
      </c>
      <c r="C12" s="180" t="s">
        <v>2679</v>
      </c>
      <c r="D12" s="180" t="s">
        <v>2679</v>
      </c>
      <c r="E12" s="180" t="s">
        <v>2681</v>
      </c>
      <c r="F12" s="180" t="s">
        <v>2681</v>
      </c>
      <c r="G12" s="180" t="s">
        <v>2682</v>
      </c>
      <c r="H12" s="180" t="s">
        <v>2682</v>
      </c>
      <c r="I12" s="180" t="s">
        <v>2686</v>
      </c>
      <c r="J12" s="180" t="s">
        <v>2686</v>
      </c>
      <c r="L12" s="844" t="s">
        <v>2684</v>
      </c>
      <c r="M12" s="845">
        <v>17700</v>
      </c>
    </row>
    <row r="13" spans="2:16" x14ac:dyDescent="0.25">
      <c r="B13" s="180" t="s">
        <v>2688</v>
      </c>
      <c r="C13" s="180" t="s">
        <v>2679</v>
      </c>
      <c r="D13" s="180" t="s">
        <v>2679</v>
      </c>
      <c r="E13" s="180" t="s">
        <v>2681</v>
      </c>
      <c r="F13" s="180" t="s">
        <v>2682</v>
      </c>
      <c r="G13" s="180" t="s">
        <v>2684</v>
      </c>
      <c r="H13" s="180" t="s">
        <v>2684</v>
      </c>
      <c r="I13" s="180" t="s">
        <v>2686</v>
      </c>
      <c r="J13" s="180" t="s">
        <v>2686</v>
      </c>
      <c r="L13" s="844" t="s">
        <v>2686</v>
      </c>
      <c r="M13" s="845">
        <v>17700</v>
      </c>
    </row>
    <row r="14" spans="2:16" x14ac:dyDescent="0.25">
      <c r="B14" s="180" t="s">
        <v>2689</v>
      </c>
      <c r="C14" s="180" t="s">
        <v>2679</v>
      </c>
      <c r="D14" s="180" t="s">
        <v>2681</v>
      </c>
      <c r="E14" s="180" t="s">
        <v>2681</v>
      </c>
      <c r="F14" s="180" t="s">
        <v>2682</v>
      </c>
      <c r="G14" s="180" t="s">
        <v>2684</v>
      </c>
      <c r="H14" s="180" t="s">
        <v>2686</v>
      </c>
      <c r="I14" s="180" t="s">
        <v>2686</v>
      </c>
      <c r="J14" s="180" t="s">
        <v>2690</v>
      </c>
      <c r="L14" s="844" t="s">
        <v>2690</v>
      </c>
      <c r="M14" s="845">
        <v>17700</v>
      </c>
    </row>
    <row r="15" spans="2:16" x14ac:dyDescent="0.25">
      <c r="B15" s="180" t="s">
        <v>2691</v>
      </c>
      <c r="C15" s="180" t="s">
        <v>2681</v>
      </c>
      <c r="D15" s="180" t="s">
        <v>2681</v>
      </c>
      <c r="E15" s="180" t="s">
        <v>2682</v>
      </c>
      <c r="F15" s="180" t="s">
        <v>2684</v>
      </c>
      <c r="G15" s="180" t="s">
        <v>2686</v>
      </c>
      <c r="H15" s="180" t="s">
        <v>2686</v>
      </c>
      <c r="I15" s="180" t="s">
        <v>2686</v>
      </c>
      <c r="J15" s="180" t="s">
        <v>2690</v>
      </c>
      <c r="L15" s="844" t="s">
        <v>2692</v>
      </c>
      <c r="M15" s="845">
        <v>17700</v>
      </c>
    </row>
    <row r="16" spans="2:16" x14ac:dyDescent="0.25">
      <c r="B16" s="180" t="s">
        <v>2693</v>
      </c>
      <c r="C16" s="180" t="s">
        <v>2681</v>
      </c>
      <c r="D16" s="180" t="s">
        <v>2682</v>
      </c>
      <c r="E16" s="180" t="s">
        <v>2686</v>
      </c>
      <c r="F16" s="180" t="s">
        <v>2686</v>
      </c>
      <c r="G16" s="180" t="s">
        <v>2686</v>
      </c>
      <c r="H16" s="180" t="s">
        <v>2686</v>
      </c>
      <c r="I16" s="180" t="s">
        <v>2690</v>
      </c>
      <c r="J16" s="180" t="s">
        <v>2692</v>
      </c>
      <c r="L16" s="844" t="s">
        <v>2694</v>
      </c>
      <c r="M16" s="847" t="s">
        <v>312</v>
      </c>
    </row>
    <row r="17" spans="2:13" x14ac:dyDescent="0.25">
      <c r="B17" s="180" t="s">
        <v>2695</v>
      </c>
      <c r="C17" s="180" t="s">
        <v>2682</v>
      </c>
      <c r="D17" s="180" t="s">
        <v>2684</v>
      </c>
      <c r="E17" s="180" t="s">
        <v>2686</v>
      </c>
      <c r="F17" s="180" t="s">
        <v>2686</v>
      </c>
      <c r="G17" s="180" t="s">
        <v>2686</v>
      </c>
      <c r="H17" s="180" t="s">
        <v>2686</v>
      </c>
      <c r="I17" s="180" t="s">
        <v>2690</v>
      </c>
      <c r="J17" s="180" t="s">
        <v>2692</v>
      </c>
      <c r="L17" s="844" t="s">
        <v>2696</v>
      </c>
      <c r="M17" s="847" t="s">
        <v>312</v>
      </c>
    </row>
    <row r="18" spans="2:13" x14ac:dyDescent="0.25">
      <c r="B18" s="180" t="s">
        <v>2697</v>
      </c>
      <c r="C18" s="180" t="s">
        <v>2684</v>
      </c>
      <c r="D18" s="180" t="s">
        <v>2684</v>
      </c>
      <c r="E18" s="180" t="s">
        <v>2686</v>
      </c>
      <c r="F18" s="180" t="s">
        <v>2686</v>
      </c>
      <c r="G18" s="180" t="s">
        <v>2686</v>
      </c>
      <c r="H18" s="180" t="s">
        <v>2686</v>
      </c>
      <c r="I18" s="180" t="s">
        <v>2692</v>
      </c>
      <c r="J18" s="180" t="s">
        <v>2692</v>
      </c>
      <c r="L18" s="844" t="s">
        <v>2698</v>
      </c>
      <c r="M18" s="847" t="s">
        <v>312</v>
      </c>
    </row>
    <row r="19" spans="2:13" x14ac:dyDescent="0.25">
      <c r="B19" s="180" t="s">
        <v>2699</v>
      </c>
      <c r="C19" s="180" t="s">
        <v>2684</v>
      </c>
      <c r="D19" s="180" t="s">
        <v>2686</v>
      </c>
      <c r="E19" s="180" t="s">
        <v>2686</v>
      </c>
      <c r="F19" s="180" t="s">
        <v>2686</v>
      </c>
      <c r="G19" s="180" t="s">
        <v>2690</v>
      </c>
      <c r="H19" s="180" t="s">
        <v>2690</v>
      </c>
      <c r="I19" s="180" t="s">
        <v>2692</v>
      </c>
      <c r="J19" s="180" t="s">
        <v>2694</v>
      </c>
      <c r="L19" s="844" t="s">
        <v>2700</v>
      </c>
      <c r="M19" s="847" t="s">
        <v>312</v>
      </c>
    </row>
    <row r="20" spans="2:13" x14ac:dyDescent="0.25">
      <c r="B20" s="180" t="s">
        <v>2701</v>
      </c>
      <c r="C20" s="180" t="s">
        <v>2686</v>
      </c>
      <c r="D20" s="180" t="s">
        <v>2686</v>
      </c>
      <c r="E20" s="180" t="s">
        <v>2686</v>
      </c>
      <c r="F20" s="180" t="s">
        <v>2690</v>
      </c>
      <c r="G20" s="180" t="s">
        <v>2690</v>
      </c>
      <c r="H20" s="180" t="s">
        <v>2692</v>
      </c>
      <c r="I20" s="180" t="s">
        <v>2692</v>
      </c>
      <c r="J20" s="180" t="s">
        <v>2694</v>
      </c>
      <c r="L20" s="844" t="s">
        <v>2702</v>
      </c>
      <c r="M20" s="847" t="s">
        <v>312</v>
      </c>
    </row>
    <row r="21" spans="2:13" x14ac:dyDescent="0.25">
      <c r="B21" s="180" t="s">
        <v>2703</v>
      </c>
      <c r="C21" s="180" t="s">
        <v>2686</v>
      </c>
      <c r="D21" s="180" t="s">
        <v>2686</v>
      </c>
      <c r="E21" s="180" t="s">
        <v>2686</v>
      </c>
      <c r="F21" s="180" t="s">
        <v>2690</v>
      </c>
      <c r="G21" s="180" t="s">
        <v>2690</v>
      </c>
      <c r="H21" s="180" t="s">
        <v>2692</v>
      </c>
      <c r="I21" s="180" t="s">
        <v>2692</v>
      </c>
      <c r="J21" s="180" t="s">
        <v>2694</v>
      </c>
      <c r="L21" s="844" t="s">
        <v>2704</v>
      </c>
      <c r="M21" s="847" t="s">
        <v>312</v>
      </c>
    </row>
    <row r="22" spans="2:13" x14ac:dyDescent="0.25">
      <c r="B22" s="180" t="s">
        <v>2705</v>
      </c>
      <c r="C22" s="180" t="s">
        <v>2686</v>
      </c>
      <c r="D22" s="180" t="s">
        <v>2686</v>
      </c>
      <c r="E22" s="180" t="s">
        <v>2690</v>
      </c>
      <c r="F22" s="180" t="s">
        <v>2690</v>
      </c>
      <c r="G22" s="180" t="s">
        <v>2692</v>
      </c>
      <c r="H22" s="180" t="s">
        <v>2692</v>
      </c>
      <c r="I22" s="180" t="s">
        <v>2694</v>
      </c>
      <c r="J22" s="180" t="s">
        <v>2694</v>
      </c>
      <c r="L22" s="844" t="s">
        <v>2706</v>
      </c>
      <c r="M22" s="847" t="s">
        <v>312</v>
      </c>
    </row>
    <row r="23" spans="2:13" x14ac:dyDescent="0.25">
      <c r="B23" s="180" t="s">
        <v>2707</v>
      </c>
      <c r="C23" s="180" t="s">
        <v>2686</v>
      </c>
      <c r="D23" s="180" t="s">
        <v>2686</v>
      </c>
      <c r="E23" s="180" t="s">
        <v>2690</v>
      </c>
      <c r="F23" s="180" t="s">
        <v>2690</v>
      </c>
      <c r="G23" s="180" t="s">
        <v>2692</v>
      </c>
      <c r="H23" s="180" t="s">
        <v>2692</v>
      </c>
      <c r="I23" s="180" t="s">
        <v>2694</v>
      </c>
      <c r="J23" s="180" t="s">
        <v>2696</v>
      </c>
      <c r="L23" s="848" t="s">
        <v>2708</v>
      </c>
      <c r="M23" s="847" t="s">
        <v>312</v>
      </c>
    </row>
    <row r="24" spans="2:13" x14ac:dyDescent="0.25">
      <c r="B24" s="180" t="s">
        <v>2709</v>
      </c>
      <c r="C24" s="180" t="s">
        <v>2686</v>
      </c>
      <c r="D24" s="180" t="s">
        <v>2690</v>
      </c>
      <c r="E24" s="180" t="s">
        <v>2690</v>
      </c>
      <c r="F24" s="180" t="s">
        <v>2692</v>
      </c>
      <c r="G24" s="180" t="s">
        <v>2692</v>
      </c>
      <c r="H24" s="180" t="s">
        <v>2692</v>
      </c>
      <c r="I24" s="180" t="s">
        <v>2694</v>
      </c>
      <c r="J24" s="180" t="s">
        <v>2696</v>
      </c>
    </row>
    <row r="25" spans="2:13" x14ac:dyDescent="0.25">
      <c r="B25" s="180" t="s">
        <v>2710</v>
      </c>
      <c r="C25" s="180" t="s">
        <v>2690</v>
      </c>
      <c r="D25" s="180" t="s">
        <v>2690</v>
      </c>
      <c r="E25" s="180" t="s">
        <v>2690</v>
      </c>
      <c r="F25" s="180" t="s">
        <v>2692</v>
      </c>
      <c r="G25" s="180" t="s">
        <v>2692</v>
      </c>
      <c r="H25" s="180" t="s">
        <v>2694</v>
      </c>
      <c r="I25" s="180" t="s">
        <v>2694</v>
      </c>
      <c r="J25" s="180" t="s">
        <v>2696</v>
      </c>
      <c r="L25" s="357"/>
    </row>
    <row r="26" spans="2:13" x14ac:dyDescent="0.25">
      <c r="B26" s="180" t="s">
        <v>2711</v>
      </c>
      <c r="C26" s="180" t="s">
        <v>2690</v>
      </c>
      <c r="D26" s="180" t="s">
        <v>2690</v>
      </c>
      <c r="E26" s="180" t="s">
        <v>2692</v>
      </c>
      <c r="F26" s="180" t="s">
        <v>2692</v>
      </c>
      <c r="G26" s="180" t="s">
        <v>2692</v>
      </c>
      <c r="H26" s="180" t="s">
        <v>2694</v>
      </c>
      <c r="I26" s="180" t="s">
        <v>2696</v>
      </c>
      <c r="J26" s="180" t="s">
        <v>2696</v>
      </c>
      <c r="L26" s="357"/>
    </row>
    <row r="27" spans="2:13" x14ac:dyDescent="0.25">
      <c r="B27" s="180" t="s">
        <v>2712</v>
      </c>
      <c r="C27" s="180" t="s">
        <v>2690</v>
      </c>
      <c r="D27" s="180" t="s">
        <v>2692</v>
      </c>
      <c r="E27" s="180" t="s">
        <v>2692</v>
      </c>
      <c r="F27" s="180" t="s">
        <v>2692</v>
      </c>
      <c r="G27" s="180" t="s">
        <v>2692</v>
      </c>
      <c r="H27" s="180" t="s">
        <v>2694</v>
      </c>
      <c r="I27" s="180" t="s">
        <v>2696</v>
      </c>
      <c r="J27" s="180" t="s">
        <v>2696</v>
      </c>
      <c r="L27" s="357"/>
    </row>
    <row r="28" spans="2:13" x14ac:dyDescent="0.25">
      <c r="B28" s="180" t="s">
        <v>2713</v>
      </c>
      <c r="C28" s="180" t="s">
        <v>2690</v>
      </c>
      <c r="D28" s="180" t="s">
        <v>2692</v>
      </c>
      <c r="E28" s="180" t="s">
        <v>2692</v>
      </c>
      <c r="F28" s="180" t="s">
        <v>2692</v>
      </c>
      <c r="G28" s="180" t="s">
        <v>2694</v>
      </c>
      <c r="H28" s="180" t="s">
        <v>2694</v>
      </c>
      <c r="I28" s="180" t="s">
        <v>2696</v>
      </c>
      <c r="J28" s="180" t="s">
        <v>2698</v>
      </c>
      <c r="L28" s="357"/>
    </row>
    <row r="29" spans="2:13" x14ac:dyDescent="0.25">
      <c r="B29" s="180" t="s">
        <v>2714</v>
      </c>
      <c r="C29" s="180" t="s">
        <v>2690</v>
      </c>
      <c r="D29" s="180" t="s">
        <v>2692</v>
      </c>
      <c r="E29" s="180" t="s">
        <v>2692</v>
      </c>
      <c r="F29" s="180" t="s">
        <v>2692</v>
      </c>
      <c r="G29" s="180" t="s">
        <v>2694</v>
      </c>
      <c r="H29" s="180" t="s">
        <v>2694</v>
      </c>
      <c r="I29" s="180" t="s">
        <v>2696</v>
      </c>
      <c r="J29" s="180" t="s">
        <v>2698</v>
      </c>
      <c r="L29" s="357"/>
    </row>
    <row r="30" spans="2:13" x14ac:dyDescent="0.25">
      <c r="B30" s="180" t="s">
        <v>2715</v>
      </c>
      <c r="C30" s="180" t="s">
        <v>2692</v>
      </c>
      <c r="D30" s="180" t="s">
        <v>2692</v>
      </c>
      <c r="E30" s="180" t="s">
        <v>2692</v>
      </c>
      <c r="F30" s="180" t="s">
        <v>2692</v>
      </c>
      <c r="G30" s="180" t="s">
        <v>2694</v>
      </c>
      <c r="H30" s="180" t="s">
        <v>2696</v>
      </c>
      <c r="I30" s="180" t="s">
        <v>2696</v>
      </c>
      <c r="J30" s="180" t="s">
        <v>2698</v>
      </c>
      <c r="L30" s="357"/>
    </row>
    <row r="31" spans="2:13" x14ac:dyDescent="0.25">
      <c r="B31" s="180" t="s">
        <v>2716</v>
      </c>
      <c r="C31" s="180" t="s">
        <v>2692</v>
      </c>
      <c r="D31" s="180" t="s">
        <v>2692</v>
      </c>
      <c r="E31" s="180" t="s">
        <v>2692</v>
      </c>
      <c r="F31" s="180" t="s">
        <v>2694</v>
      </c>
      <c r="G31" s="180" t="s">
        <v>2694</v>
      </c>
      <c r="H31" s="180" t="s">
        <v>2696</v>
      </c>
      <c r="I31" s="180" t="s">
        <v>2698</v>
      </c>
      <c r="J31" s="180" t="s">
        <v>2700</v>
      </c>
      <c r="L31" s="357"/>
    </row>
    <row r="32" spans="2:13" x14ac:dyDescent="0.25">
      <c r="B32" s="180" t="s">
        <v>2717</v>
      </c>
      <c r="C32" s="180" t="s">
        <v>2692</v>
      </c>
      <c r="D32" s="180" t="s">
        <v>2692</v>
      </c>
      <c r="E32" s="180" t="s">
        <v>2692</v>
      </c>
      <c r="F32" s="180" t="s">
        <v>2694</v>
      </c>
      <c r="G32" s="180" t="s">
        <v>2694</v>
      </c>
      <c r="H32" s="180" t="s">
        <v>2696</v>
      </c>
      <c r="I32" s="180" t="s">
        <v>2698</v>
      </c>
      <c r="J32" s="180" t="s">
        <v>2700</v>
      </c>
      <c r="L32" s="357"/>
    </row>
    <row r="33" spans="2:10" x14ac:dyDescent="0.25">
      <c r="B33" s="180" t="s">
        <v>2718</v>
      </c>
      <c r="C33" s="180" t="s">
        <v>2692</v>
      </c>
      <c r="D33" s="180" t="s">
        <v>2692</v>
      </c>
      <c r="E33" s="180" t="s">
        <v>2692</v>
      </c>
      <c r="F33" s="180" t="s">
        <v>2694</v>
      </c>
      <c r="G33" s="180" t="s">
        <v>2696</v>
      </c>
      <c r="H33" s="180" t="s">
        <v>2696</v>
      </c>
      <c r="I33" s="180" t="s">
        <v>2698</v>
      </c>
      <c r="J33" s="180" t="s">
        <v>2700</v>
      </c>
    </row>
    <row r="34" spans="2:10" x14ac:dyDescent="0.25">
      <c r="B34" s="180" t="s">
        <v>2719</v>
      </c>
      <c r="C34" s="180" t="s">
        <v>2692</v>
      </c>
      <c r="D34" s="180" t="s">
        <v>2692</v>
      </c>
      <c r="E34" s="180" t="s">
        <v>2694</v>
      </c>
      <c r="F34" s="180" t="s">
        <v>2694</v>
      </c>
      <c r="G34" s="180" t="s">
        <v>2696</v>
      </c>
      <c r="H34" s="180" t="s">
        <v>2696</v>
      </c>
      <c r="I34" s="180" t="s">
        <v>2698</v>
      </c>
      <c r="J34" s="180" t="s">
        <v>2700</v>
      </c>
    </row>
    <row r="35" spans="2:10" x14ac:dyDescent="0.25">
      <c r="B35" s="180" t="s">
        <v>2720</v>
      </c>
      <c r="C35" s="180" t="s">
        <v>2692</v>
      </c>
      <c r="D35" s="180" t="s">
        <v>2692</v>
      </c>
      <c r="E35" s="180" t="s">
        <v>2694</v>
      </c>
      <c r="F35" s="180" t="s">
        <v>2694</v>
      </c>
      <c r="G35" s="180" t="s">
        <v>2696</v>
      </c>
      <c r="H35" s="180" t="s">
        <v>2698</v>
      </c>
      <c r="I35" s="180" t="s">
        <v>2700</v>
      </c>
      <c r="J35" s="180" t="s">
        <v>2700</v>
      </c>
    </row>
    <row r="36" spans="2:10" x14ac:dyDescent="0.25">
      <c r="B36" s="180" t="s">
        <v>2721</v>
      </c>
      <c r="C36" s="180" t="s">
        <v>2692</v>
      </c>
      <c r="D36" s="180" t="s">
        <v>2692</v>
      </c>
      <c r="E36" s="180" t="s">
        <v>2694</v>
      </c>
      <c r="F36" s="180" t="s">
        <v>2694</v>
      </c>
      <c r="G36" s="180" t="s">
        <v>2696</v>
      </c>
      <c r="H36" s="180" t="s">
        <v>2698</v>
      </c>
      <c r="I36" s="180" t="s">
        <v>2700</v>
      </c>
      <c r="J36" s="180" t="s">
        <v>2700</v>
      </c>
    </row>
    <row r="37" spans="2:10" x14ac:dyDescent="0.25">
      <c r="B37" s="180" t="s">
        <v>2722</v>
      </c>
      <c r="C37" s="180" t="s">
        <v>2692</v>
      </c>
      <c r="D37" s="180" t="s">
        <v>2694</v>
      </c>
      <c r="E37" s="180" t="s">
        <v>2694</v>
      </c>
      <c r="F37" s="180" t="s">
        <v>2696</v>
      </c>
      <c r="G37" s="180" t="s">
        <v>2696</v>
      </c>
      <c r="H37" s="180" t="s">
        <v>2698</v>
      </c>
      <c r="I37" s="180" t="s">
        <v>2700</v>
      </c>
      <c r="J37" s="180" t="s">
        <v>2702</v>
      </c>
    </row>
    <row r="38" spans="2:10" x14ac:dyDescent="0.25">
      <c r="B38" s="180" t="s">
        <v>2723</v>
      </c>
      <c r="C38" s="180" t="s">
        <v>2692</v>
      </c>
      <c r="D38" s="180" t="s">
        <v>2694</v>
      </c>
      <c r="E38" s="180" t="s">
        <v>2694</v>
      </c>
      <c r="F38" s="180" t="s">
        <v>2696</v>
      </c>
      <c r="G38" s="180" t="s">
        <v>2696</v>
      </c>
      <c r="H38" s="180" t="s">
        <v>2698</v>
      </c>
      <c r="I38" s="180" t="s">
        <v>2700</v>
      </c>
      <c r="J38" s="180" t="s">
        <v>2702</v>
      </c>
    </row>
    <row r="39" spans="2:10" x14ac:dyDescent="0.25">
      <c r="B39" s="180" t="s">
        <v>2724</v>
      </c>
      <c r="C39" s="180" t="s">
        <v>2694</v>
      </c>
      <c r="D39" s="180" t="s">
        <v>2694</v>
      </c>
      <c r="E39" s="180" t="s">
        <v>2694</v>
      </c>
      <c r="F39" s="180" t="s">
        <v>2696</v>
      </c>
      <c r="G39" s="180" t="s">
        <v>2696</v>
      </c>
      <c r="H39" s="180" t="s">
        <v>2698</v>
      </c>
      <c r="I39" s="180" t="s">
        <v>2700</v>
      </c>
      <c r="J39" s="180" t="s">
        <v>2704</v>
      </c>
    </row>
    <row r="40" spans="2:10" x14ac:dyDescent="0.25">
      <c r="B40" s="180" t="s">
        <v>2725</v>
      </c>
      <c r="C40" s="180" t="s">
        <v>2694</v>
      </c>
      <c r="D40" s="180" t="s">
        <v>2694</v>
      </c>
      <c r="E40" s="180" t="s">
        <v>2694</v>
      </c>
      <c r="F40" s="180" t="s">
        <v>2696</v>
      </c>
      <c r="G40" s="180" t="s">
        <v>2698</v>
      </c>
      <c r="H40" s="180" t="s">
        <v>2700</v>
      </c>
      <c r="I40" s="180" t="s">
        <v>2700</v>
      </c>
      <c r="J40" s="180" t="s">
        <v>2704</v>
      </c>
    </row>
    <row r="41" spans="2:10" x14ac:dyDescent="0.25">
      <c r="B41" s="180" t="s">
        <v>2726</v>
      </c>
      <c r="C41" s="180" t="s">
        <v>2694</v>
      </c>
      <c r="D41" s="180" t="s">
        <v>2694</v>
      </c>
      <c r="E41" s="180" t="s">
        <v>2694</v>
      </c>
      <c r="F41" s="180" t="s">
        <v>2696</v>
      </c>
      <c r="G41" s="180" t="s">
        <v>2698</v>
      </c>
      <c r="H41" s="180" t="s">
        <v>2700</v>
      </c>
      <c r="I41" s="180" t="s">
        <v>2702</v>
      </c>
      <c r="J41" s="180" t="s">
        <v>2704</v>
      </c>
    </row>
    <row r="42" spans="2:10" x14ac:dyDescent="0.25">
      <c r="B42" s="180" t="s">
        <v>2727</v>
      </c>
      <c r="C42" s="180" t="s">
        <v>2694</v>
      </c>
      <c r="D42" s="180" t="s">
        <v>2694</v>
      </c>
      <c r="E42" s="180" t="s">
        <v>2728</v>
      </c>
      <c r="F42" s="180" t="s">
        <v>2696</v>
      </c>
      <c r="G42" s="180" t="s">
        <v>2698</v>
      </c>
      <c r="H42" s="180" t="s">
        <v>2700</v>
      </c>
      <c r="I42" s="180" t="s">
        <v>2702</v>
      </c>
      <c r="J42" s="180" t="s">
        <v>2704</v>
      </c>
    </row>
    <row r="43" spans="2:10" x14ac:dyDescent="0.25">
      <c r="B43" s="180" t="s">
        <v>2729</v>
      </c>
      <c r="C43" s="180" t="s">
        <v>2694</v>
      </c>
      <c r="D43" s="180" t="s">
        <v>2694</v>
      </c>
      <c r="E43" s="180" t="s">
        <v>2696</v>
      </c>
      <c r="F43" s="180" t="s">
        <v>2696</v>
      </c>
      <c r="G43" s="180" t="s">
        <v>2698</v>
      </c>
      <c r="H43" s="180" t="s">
        <v>2700</v>
      </c>
      <c r="I43" s="180" t="s">
        <v>2702</v>
      </c>
      <c r="J43" s="180" t="s">
        <v>2704</v>
      </c>
    </row>
    <row r="44" spans="2:10" x14ac:dyDescent="0.25">
      <c r="B44" s="180" t="s">
        <v>2730</v>
      </c>
      <c r="C44" s="180" t="s">
        <v>2694</v>
      </c>
      <c r="D44" s="180" t="s">
        <v>2694</v>
      </c>
      <c r="E44" s="180" t="s">
        <v>2696</v>
      </c>
      <c r="F44" s="180" t="s">
        <v>2696</v>
      </c>
      <c r="G44" s="180" t="s">
        <v>2698</v>
      </c>
      <c r="H44" s="180" t="s">
        <v>2700</v>
      </c>
      <c r="I44" s="180" t="s">
        <v>2704</v>
      </c>
      <c r="J44" s="180" t="s">
        <v>2706</v>
      </c>
    </row>
    <row r="45" spans="2:10" x14ac:dyDescent="0.25">
      <c r="B45" s="180" t="s">
        <v>2731</v>
      </c>
      <c r="C45" s="180" t="s">
        <v>2694</v>
      </c>
      <c r="D45" s="180" t="s">
        <v>2694</v>
      </c>
      <c r="E45" s="180" t="s">
        <v>2696</v>
      </c>
      <c r="F45" s="180" t="s">
        <v>2698</v>
      </c>
      <c r="G45" s="180" t="s">
        <v>2698</v>
      </c>
      <c r="H45" s="180" t="s">
        <v>2700</v>
      </c>
      <c r="I45" s="180" t="s">
        <v>2704</v>
      </c>
      <c r="J45" s="180" t="s">
        <v>2706</v>
      </c>
    </row>
    <row r="46" spans="2:10" x14ac:dyDescent="0.25">
      <c r="B46" s="180" t="s">
        <v>2732</v>
      </c>
      <c r="C46" s="180" t="s">
        <v>2694</v>
      </c>
      <c r="D46" s="180" t="s">
        <v>2696</v>
      </c>
      <c r="E46" s="180" t="s">
        <v>2696</v>
      </c>
      <c r="F46" s="180" t="s">
        <v>2698</v>
      </c>
      <c r="G46" s="180" t="s">
        <v>2700</v>
      </c>
      <c r="H46" s="180" t="s">
        <v>2700</v>
      </c>
      <c r="I46" s="180" t="s">
        <v>2704</v>
      </c>
      <c r="J46" s="180" t="s">
        <v>2706</v>
      </c>
    </row>
    <row r="47" spans="2:10" x14ac:dyDescent="0.25">
      <c r="B47" s="180" t="s">
        <v>2733</v>
      </c>
      <c r="C47" s="180" t="s">
        <v>2694</v>
      </c>
      <c r="D47" s="180" t="s">
        <v>2696</v>
      </c>
      <c r="E47" s="180" t="s">
        <v>2696</v>
      </c>
      <c r="F47" s="180" t="s">
        <v>2698</v>
      </c>
      <c r="G47" s="180" t="s">
        <v>2700</v>
      </c>
      <c r="H47" s="180" t="s">
        <v>2700</v>
      </c>
      <c r="I47" s="180" t="s">
        <v>2704</v>
      </c>
      <c r="J47" s="180" t="s">
        <v>2708</v>
      </c>
    </row>
    <row r="48" spans="2:10" x14ac:dyDescent="0.25">
      <c r="B48" s="180" t="s">
        <v>2734</v>
      </c>
      <c r="C48" s="180" t="s">
        <v>2694</v>
      </c>
      <c r="D48" s="180" t="s">
        <v>2696</v>
      </c>
      <c r="E48" s="180" t="s">
        <v>2696</v>
      </c>
      <c r="F48" s="180" t="s">
        <v>2698</v>
      </c>
      <c r="G48" s="180" t="s">
        <v>2700</v>
      </c>
      <c r="H48" s="180" t="s">
        <v>2702</v>
      </c>
      <c r="I48" s="180" t="s">
        <v>2704</v>
      </c>
      <c r="J48" s="180" t="s">
        <v>2708</v>
      </c>
    </row>
    <row r="49" spans="2:10" x14ac:dyDescent="0.25">
      <c r="B49" s="180" t="s">
        <v>2735</v>
      </c>
      <c r="C49" s="180" t="s">
        <v>2694</v>
      </c>
      <c r="D49" s="180" t="s">
        <v>2696</v>
      </c>
      <c r="E49" s="180" t="s">
        <v>2696</v>
      </c>
      <c r="F49" s="180" t="s">
        <v>2698</v>
      </c>
      <c r="G49" s="180" t="s">
        <v>2700</v>
      </c>
      <c r="H49" s="180" t="s">
        <v>2702</v>
      </c>
      <c r="I49" s="180" t="s">
        <v>2704</v>
      </c>
      <c r="J49" s="180" t="s">
        <v>2708</v>
      </c>
    </row>
    <row r="50" spans="2:10" x14ac:dyDescent="0.25">
      <c r="B50" s="180" t="s">
        <v>2736</v>
      </c>
      <c r="C50" s="180" t="s">
        <v>2694</v>
      </c>
      <c r="D50" s="180" t="s">
        <v>2696</v>
      </c>
      <c r="E50" s="180" t="s">
        <v>2696</v>
      </c>
      <c r="F50" s="180" t="s">
        <v>2698</v>
      </c>
      <c r="G50" s="180" t="s">
        <v>2700</v>
      </c>
      <c r="H50" s="180" t="s">
        <v>2702</v>
      </c>
      <c r="I50" s="180" t="s">
        <v>2704</v>
      </c>
      <c r="J50" s="180" t="s">
        <v>2737</v>
      </c>
    </row>
    <row r="51" spans="2:10" x14ac:dyDescent="0.25">
      <c r="B51" s="180" t="s">
        <v>2738</v>
      </c>
      <c r="C51" s="180" t="s">
        <v>2696</v>
      </c>
      <c r="D51" s="180" t="s">
        <v>2696</v>
      </c>
      <c r="E51" s="180" t="s">
        <v>2698</v>
      </c>
      <c r="F51" s="180" t="s">
        <v>2698</v>
      </c>
      <c r="G51" s="180" t="s">
        <v>2700</v>
      </c>
      <c r="H51" s="180" t="s">
        <v>2704</v>
      </c>
      <c r="I51" s="180" t="s">
        <v>2704</v>
      </c>
      <c r="J51" s="180" t="s">
        <v>2737</v>
      </c>
    </row>
    <row r="52" spans="2:10" x14ac:dyDescent="0.25">
      <c r="B52" s="180" t="s">
        <v>2739</v>
      </c>
      <c r="C52" s="180" t="s">
        <v>2696</v>
      </c>
      <c r="D52" s="180" t="s">
        <v>2696</v>
      </c>
      <c r="E52" s="180" t="s">
        <v>2698</v>
      </c>
      <c r="F52" s="180" t="s">
        <v>2700</v>
      </c>
      <c r="G52" s="180" t="s">
        <v>2700</v>
      </c>
      <c r="H52" s="180" t="s">
        <v>2704</v>
      </c>
      <c r="I52" s="180" t="s">
        <v>2706</v>
      </c>
      <c r="J52" s="180" t="s">
        <v>2737</v>
      </c>
    </row>
    <row r="53" spans="2:10" x14ac:dyDescent="0.25">
      <c r="B53" s="180" t="s">
        <v>2740</v>
      </c>
      <c r="C53" s="180" t="s">
        <v>2696</v>
      </c>
      <c r="D53" s="180" t="s">
        <v>2696</v>
      </c>
      <c r="E53" s="180" t="s">
        <v>2698</v>
      </c>
      <c r="F53" s="180" t="s">
        <v>2700</v>
      </c>
      <c r="G53" s="180" t="s">
        <v>2700</v>
      </c>
      <c r="H53" s="180" t="s">
        <v>2704</v>
      </c>
      <c r="I53" s="180" t="s">
        <v>2706</v>
      </c>
      <c r="J53" s="180" t="s">
        <v>2737</v>
      </c>
    </row>
    <row r="54" spans="2:10" x14ac:dyDescent="0.25">
      <c r="B54" s="180" t="s">
        <v>2741</v>
      </c>
      <c r="C54" s="180" t="s">
        <v>2696</v>
      </c>
      <c r="D54" s="180" t="s">
        <v>2696</v>
      </c>
      <c r="E54" s="180" t="s">
        <v>2698</v>
      </c>
      <c r="F54" s="180" t="s">
        <v>2700</v>
      </c>
      <c r="G54" s="180" t="s">
        <v>2700</v>
      </c>
      <c r="H54" s="180" t="s">
        <v>2704</v>
      </c>
      <c r="I54" s="180" t="s">
        <v>2706</v>
      </c>
      <c r="J54" s="180" t="s">
        <v>2737</v>
      </c>
    </row>
    <row r="55" spans="2:10" x14ac:dyDescent="0.25">
      <c r="B55" s="180" t="s">
        <v>2742</v>
      </c>
      <c r="C55" s="180" t="s">
        <v>2696</v>
      </c>
      <c r="D55" s="180" t="s">
        <v>2696</v>
      </c>
      <c r="E55" s="180" t="s">
        <v>2698</v>
      </c>
      <c r="F55" s="180" t="s">
        <v>2700</v>
      </c>
      <c r="G55" s="180" t="s">
        <v>2702</v>
      </c>
      <c r="H55" s="180" t="s">
        <v>2704</v>
      </c>
      <c r="I55" s="180" t="s">
        <v>2706</v>
      </c>
      <c r="J55" s="180" t="s">
        <v>2737</v>
      </c>
    </row>
    <row r="56" spans="2:10" x14ac:dyDescent="0.25">
      <c r="B56" s="180" t="s">
        <v>2743</v>
      </c>
      <c r="C56" s="180" t="s">
        <v>2696</v>
      </c>
      <c r="D56" s="180" t="s">
        <v>2696</v>
      </c>
      <c r="E56" s="180" t="s">
        <v>2698</v>
      </c>
      <c r="F56" s="180" t="s">
        <v>2700</v>
      </c>
      <c r="G56" s="180" t="s">
        <v>2702</v>
      </c>
      <c r="H56" s="180" t="s">
        <v>2704</v>
      </c>
      <c r="I56" s="180" t="s">
        <v>2708</v>
      </c>
      <c r="J56" s="180" t="s">
        <v>2737</v>
      </c>
    </row>
    <row r="57" spans="2:10" x14ac:dyDescent="0.25">
      <c r="B57" s="180" t="s">
        <v>2744</v>
      </c>
      <c r="C57" s="180" t="s">
        <v>2696</v>
      </c>
      <c r="D57" s="180" t="s">
        <v>2698</v>
      </c>
      <c r="E57" s="180" t="s">
        <v>2698</v>
      </c>
      <c r="F57" s="180" t="s">
        <v>2700</v>
      </c>
      <c r="G57" s="180" t="s">
        <v>2702</v>
      </c>
      <c r="H57" s="180" t="s">
        <v>2704</v>
      </c>
      <c r="I57" s="180" t="s">
        <v>2708</v>
      </c>
      <c r="J57" s="849"/>
    </row>
    <row r="58" spans="2:10" x14ac:dyDescent="0.25">
      <c r="B58" s="180" t="s">
        <v>2745</v>
      </c>
      <c r="C58" s="180" t="s">
        <v>2696</v>
      </c>
      <c r="D58" s="180" t="s">
        <v>2698</v>
      </c>
      <c r="E58" s="180" t="s">
        <v>2698</v>
      </c>
      <c r="F58" s="180" t="s">
        <v>2700</v>
      </c>
      <c r="G58" s="180" t="s">
        <v>2704</v>
      </c>
      <c r="H58" s="180" t="s">
        <v>2704</v>
      </c>
      <c r="I58" s="180" t="s">
        <v>2708</v>
      </c>
      <c r="J58" s="849"/>
    </row>
    <row r="59" spans="2:10" x14ac:dyDescent="0.25">
      <c r="B59" s="180" t="s">
        <v>2746</v>
      </c>
      <c r="C59" s="180" t="s">
        <v>2696</v>
      </c>
      <c r="D59" s="180" t="s">
        <v>2698</v>
      </c>
      <c r="E59" s="180" t="s">
        <v>2700</v>
      </c>
      <c r="F59" s="180" t="s">
        <v>2700</v>
      </c>
      <c r="G59" s="180" t="s">
        <v>2704</v>
      </c>
      <c r="H59" s="180" t="s">
        <v>2704</v>
      </c>
      <c r="I59" s="180" t="s">
        <v>2737</v>
      </c>
      <c r="J59" s="849"/>
    </row>
    <row r="60" spans="2:10" x14ac:dyDescent="0.25">
      <c r="B60" s="180" t="s">
        <v>2747</v>
      </c>
      <c r="C60" s="180" t="s">
        <v>2696</v>
      </c>
      <c r="D60" s="180" t="s">
        <v>2698</v>
      </c>
      <c r="E60" s="180" t="s">
        <v>2700</v>
      </c>
      <c r="F60" s="180" t="s">
        <v>2700</v>
      </c>
      <c r="G60" s="180" t="s">
        <v>2704</v>
      </c>
      <c r="H60" s="180" t="s">
        <v>2706</v>
      </c>
      <c r="I60" s="180" t="s">
        <v>2737</v>
      </c>
      <c r="J60" s="849"/>
    </row>
    <row r="61" spans="2:10" x14ac:dyDescent="0.25">
      <c r="B61" s="180" t="s">
        <v>2748</v>
      </c>
      <c r="C61" s="180" t="s">
        <v>2696</v>
      </c>
      <c r="D61" s="180" t="s">
        <v>2698</v>
      </c>
      <c r="E61" s="180" t="s">
        <v>2700</v>
      </c>
      <c r="F61" s="180" t="s">
        <v>2700</v>
      </c>
      <c r="G61" s="180" t="s">
        <v>2704</v>
      </c>
      <c r="H61" s="180" t="s">
        <v>2706</v>
      </c>
      <c r="I61" s="180" t="s">
        <v>2737</v>
      </c>
      <c r="J61" s="849"/>
    </row>
    <row r="62" spans="2:10" x14ac:dyDescent="0.25">
      <c r="B62" s="180" t="s">
        <v>2749</v>
      </c>
      <c r="C62" s="180" t="s">
        <v>2696</v>
      </c>
      <c r="D62" s="180" t="s">
        <v>2698</v>
      </c>
      <c r="E62" s="180" t="s">
        <v>2700</v>
      </c>
      <c r="F62" s="180" t="s">
        <v>2702</v>
      </c>
      <c r="G62" s="180" t="s">
        <v>2704</v>
      </c>
      <c r="H62" s="180" t="s">
        <v>2706</v>
      </c>
      <c r="I62" s="180" t="s">
        <v>2737</v>
      </c>
      <c r="J62" s="849"/>
    </row>
    <row r="63" spans="2:10" x14ac:dyDescent="0.25">
      <c r="B63" s="180" t="s">
        <v>2750</v>
      </c>
      <c r="C63" s="180" t="s">
        <v>2698</v>
      </c>
      <c r="D63" s="180" t="s">
        <v>2698</v>
      </c>
      <c r="E63" s="180" t="s">
        <v>2700</v>
      </c>
      <c r="F63" s="180" t="s">
        <v>2702</v>
      </c>
      <c r="G63" s="180" t="s">
        <v>2704</v>
      </c>
      <c r="H63" s="180" t="s">
        <v>2706</v>
      </c>
      <c r="I63" s="180" t="s">
        <v>2737</v>
      </c>
      <c r="J63" s="849"/>
    </row>
    <row r="64" spans="2:10" x14ac:dyDescent="0.25">
      <c r="B64" s="180" t="s">
        <v>2751</v>
      </c>
      <c r="C64" s="180" t="s">
        <v>2698</v>
      </c>
      <c r="D64" s="180" t="s">
        <v>2698</v>
      </c>
      <c r="E64" s="180" t="s">
        <v>2700</v>
      </c>
      <c r="F64" s="180" t="s">
        <v>2702</v>
      </c>
      <c r="G64" s="180" t="s">
        <v>2704</v>
      </c>
      <c r="H64" s="180" t="s">
        <v>2706</v>
      </c>
      <c r="I64" s="180" t="s">
        <v>2737</v>
      </c>
      <c r="J64" s="849"/>
    </row>
    <row r="65" spans="2:10" x14ac:dyDescent="0.25">
      <c r="B65" s="180" t="s">
        <v>2752</v>
      </c>
      <c r="C65" s="180" t="s">
        <v>2698</v>
      </c>
      <c r="D65" s="180" t="s">
        <v>2698</v>
      </c>
      <c r="E65" s="180" t="s">
        <v>2700</v>
      </c>
      <c r="F65" s="180" t="s">
        <v>2702</v>
      </c>
      <c r="G65" s="180" t="s">
        <v>2704</v>
      </c>
      <c r="H65" s="180" t="s">
        <v>2708</v>
      </c>
      <c r="I65" s="180" t="s">
        <v>2737</v>
      </c>
      <c r="J65" s="849"/>
    </row>
    <row r="66" spans="2:10" x14ac:dyDescent="0.25">
      <c r="B66" s="180" t="s">
        <v>2753</v>
      </c>
      <c r="C66" s="180" t="s">
        <v>2698</v>
      </c>
      <c r="D66" s="180" t="s">
        <v>2698</v>
      </c>
      <c r="E66" s="180" t="s">
        <v>2700</v>
      </c>
      <c r="F66" s="180" t="s">
        <v>2704</v>
      </c>
      <c r="G66" s="180" t="s">
        <v>2704</v>
      </c>
      <c r="H66" s="180" t="s">
        <v>2708</v>
      </c>
      <c r="I66" s="180" t="s">
        <v>2737</v>
      </c>
      <c r="J66" s="849"/>
    </row>
    <row r="67" spans="2:10" x14ac:dyDescent="0.25">
      <c r="B67" s="180" t="s">
        <v>2754</v>
      </c>
      <c r="C67" s="180" t="s">
        <v>2698</v>
      </c>
      <c r="D67" s="180" t="s">
        <v>2700</v>
      </c>
      <c r="E67" s="180" t="s">
        <v>2700</v>
      </c>
      <c r="F67" s="180" t="s">
        <v>2704</v>
      </c>
      <c r="G67" s="180" t="s">
        <v>2704</v>
      </c>
      <c r="H67" s="180" t="s">
        <v>2708</v>
      </c>
      <c r="I67" s="180" t="s">
        <v>2737</v>
      </c>
      <c r="J67" s="849"/>
    </row>
    <row r="68" spans="2:10" x14ac:dyDescent="0.25">
      <c r="B68" s="180" t="s">
        <v>2755</v>
      </c>
      <c r="C68" s="180" t="s">
        <v>2698</v>
      </c>
      <c r="D68" s="180" t="s">
        <v>2700</v>
      </c>
      <c r="E68" s="180" t="s">
        <v>2700</v>
      </c>
      <c r="F68" s="180" t="s">
        <v>2704</v>
      </c>
      <c r="G68" s="180" t="s">
        <v>2704</v>
      </c>
      <c r="H68" s="180" t="s">
        <v>2708</v>
      </c>
      <c r="I68" s="849"/>
      <c r="J68" s="849"/>
    </row>
    <row r="69" spans="2:10" x14ac:dyDescent="0.25">
      <c r="B69" s="180" t="s">
        <v>2756</v>
      </c>
      <c r="C69" s="180" t="s">
        <v>2698</v>
      </c>
      <c r="D69" s="180" t="s">
        <v>2700</v>
      </c>
      <c r="E69" s="180" t="s">
        <v>2702</v>
      </c>
      <c r="F69" s="180" t="s">
        <v>2704</v>
      </c>
      <c r="G69" s="180" t="s">
        <v>2704</v>
      </c>
      <c r="H69" s="180" t="s">
        <v>2737</v>
      </c>
      <c r="I69" s="849"/>
      <c r="J69" s="849"/>
    </row>
    <row r="70" spans="2:10" x14ac:dyDescent="0.25">
      <c r="B70" s="180" t="s">
        <v>2757</v>
      </c>
      <c r="C70" s="180" t="s">
        <v>2698</v>
      </c>
      <c r="D70" s="180" t="s">
        <v>2700</v>
      </c>
      <c r="E70" s="180" t="s">
        <v>2702</v>
      </c>
      <c r="F70" s="180" t="s">
        <v>2704</v>
      </c>
      <c r="G70" s="180" t="s">
        <v>2706</v>
      </c>
      <c r="H70" s="180" t="s">
        <v>2737</v>
      </c>
      <c r="I70" s="849"/>
      <c r="J70" s="849"/>
    </row>
    <row r="71" spans="2:10" x14ac:dyDescent="0.25">
      <c r="B71" s="180" t="s">
        <v>2758</v>
      </c>
      <c r="C71" s="180" t="s">
        <v>2698</v>
      </c>
      <c r="D71" s="180" t="s">
        <v>2700</v>
      </c>
      <c r="E71" s="180" t="s">
        <v>2702</v>
      </c>
      <c r="F71" s="180" t="s">
        <v>2704</v>
      </c>
      <c r="G71" s="180" t="s">
        <v>2706</v>
      </c>
      <c r="H71" s="180" t="s">
        <v>2737</v>
      </c>
      <c r="I71" s="849"/>
      <c r="J71" s="849"/>
    </row>
    <row r="72" spans="2:10" x14ac:dyDescent="0.25">
      <c r="B72" s="180" t="s">
        <v>2759</v>
      </c>
      <c r="C72" s="180" t="s">
        <v>2698</v>
      </c>
      <c r="D72" s="180" t="s">
        <v>2700</v>
      </c>
      <c r="E72" s="180" t="s">
        <v>2702</v>
      </c>
      <c r="F72" s="180" t="s">
        <v>2704</v>
      </c>
      <c r="G72" s="180" t="s">
        <v>2706</v>
      </c>
      <c r="H72" s="180" t="s">
        <v>2737</v>
      </c>
      <c r="I72" s="849"/>
      <c r="J72" s="849"/>
    </row>
    <row r="73" spans="2:10" x14ac:dyDescent="0.25">
      <c r="B73" s="180" t="s">
        <v>2760</v>
      </c>
      <c r="C73" s="180" t="s">
        <v>2698</v>
      </c>
      <c r="D73" s="180" t="s">
        <v>2700</v>
      </c>
      <c r="E73" s="180" t="s">
        <v>2702</v>
      </c>
      <c r="F73" s="180" t="s">
        <v>2704</v>
      </c>
      <c r="G73" s="180" t="s">
        <v>2706</v>
      </c>
      <c r="H73" s="180" t="s">
        <v>2737</v>
      </c>
      <c r="I73" s="849"/>
      <c r="J73" s="849"/>
    </row>
    <row r="74" spans="2:10" x14ac:dyDescent="0.25">
      <c r="B74" s="180" t="s">
        <v>2761</v>
      </c>
      <c r="C74" s="180" t="s">
        <v>2698</v>
      </c>
      <c r="D74" s="180" t="s">
        <v>2700</v>
      </c>
      <c r="E74" s="180" t="s">
        <v>2702</v>
      </c>
      <c r="F74" s="180" t="s">
        <v>2704</v>
      </c>
      <c r="G74" s="180" t="s">
        <v>2706</v>
      </c>
      <c r="H74" s="180" t="s">
        <v>2737</v>
      </c>
      <c r="I74" s="849"/>
      <c r="J74" s="849"/>
    </row>
    <row r="75" spans="2:10" x14ac:dyDescent="0.25">
      <c r="B75" s="180" t="s">
        <v>2762</v>
      </c>
      <c r="C75" s="180" t="s">
        <v>2700</v>
      </c>
      <c r="D75" s="180" t="s">
        <v>2700</v>
      </c>
      <c r="E75" s="180" t="s">
        <v>2702</v>
      </c>
      <c r="F75" s="180" t="s">
        <v>2704</v>
      </c>
      <c r="G75" s="180" t="s">
        <v>2708</v>
      </c>
      <c r="H75" s="180" t="s">
        <v>2737</v>
      </c>
      <c r="I75" s="849"/>
      <c r="J75" s="849"/>
    </row>
    <row r="76" spans="2:10" x14ac:dyDescent="0.25">
      <c r="B76" s="180" t="s">
        <v>2763</v>
      </c>
      <c r="C76" s="180" t="s">
        <v>2700</v>
      </c>
      <c r="D76" s="180" t="s">
        <v>2700</v>
      </c>
      <c r="E76" s="180" t="s">
        <v>2704</v>
      </c>
      <c r="F76" s="180" t="s">
        <v>2704</v>
      </c>
      <c r="G76" s="180" t="s">
        <v>2708</v>
      </c>
      <c r="H76" s="180" t="s">
        <v>2737</v>
      </c>
      <c r="I76" s="849"/>
      <c r="J76" s="849"/>
    </row>
    <row r="77" spans="2:10" x14ac:dyDescent="0.25">
      <c r="B77" s="180" t="s">
        <v>2764</v>
      </c>
      <c r="C77" s="180" t="s">
        <v>2700</v>
      </c>
      <c r="D77" s="180" t="s">
        <v>2702</v>
      </c>
      <c r="E77" s="180" t="s">
        <v>2704</v>
      </c>
      <c r="F77" s="180" t="s">
        <v>2704</v>
      </c>
      <c r="G77" s="180" t="s">
        <v>2708</v>
      </c>
      <c r="H77" s="180" t="s">
        <v>2737</v>
      </c>
      <c r="I77" s="849"/>
      <c r="J77" s="849"/>
    </row>
    <row r="78" spans="2:10" x14ac:dyDescent="0.25">
      <c r="B78" s="180" t="s">
        <v>2765</v>
      </c>
      <c r="C78" s="180" t="s">
        <v>2700</v>
      </c>
      <c r="D78" s="180" t="s">
        <v>2702</v>
      </c>
      <c r="E78" s="180" t="s">
        <v>2704</v>
      </c>
      <c r="F78" s="180" t="s">
        <v>2704</v>
      </c>
      <c r="G78" s="180" t="s">
        <v>2708</v>
      </c>
      <c r="H78" s="180" t="s">
        <v>2737</v>
      </c>
      <c r="I78" s="849"/>
      <c r="J78" s="849"/>
    </row>
    <row r="79" spans="2:10" x14ac:dyDescent="0.25">
      <c r="B79" s="180" t="s">
        <v>2766</v>
      </c>
      <c r="C79" s="180" t="s">
        <v>2700</v>
      </c>
      <c r="D79" s="180" t="s">
        <v>2702</v>
      </c>
      <c r="E79" s="180" t="s">
        <v>2704</v>
      </c>
      <c r="F79" s="180" t="s">
        <v>2704</v>
      </c>
      <c r="G79" s="180" t="s">
        <v>2708</v>
      </c>
      <c r="H79" s="180" t="s">
        <v>2737</v>
      </c>
      <c r="I79" s="849"/>
      <c r="J79" s="849"/>
    </row>
    <row r="80" spans="2:10" x14ac:dyDescent="0.25">
      <c r="B80" s="180" t="s">
        <v>2767</v>
      </c>
      <c r="C80" s="180" t="s">
        <v>2700</v>
      </c>
      <c r="D80" s="180" t="s">
        <v>2702</v>
      </c>
      <c r="E80" s="180" t="s">
        <v>2704</v>
      </c>
      <c r="F80" s="180" t="s">
        <v>2704</v>
      </c>
      <c r="G80" s="180" t="s">
        <v>2737</v>
      </c>
      <c r="H80" s="849"/>
      <c r="I80" s="849"/>
      <c r="J80" s="849"/>
    </row>
    <row r="81" spans="2:10" x14ac:dyDescent="0.25">
      <c r="B81" s="180" t="s">
        <v>2768</v>
      </c>
      <c r="C81" s="180" t="s">
        <v>2700</v>
      </c>
      <c r="D81" s="180" t="s">
        <v>2702</v>
      </c>
      <c r="E81" s="180" t="s">
        <v>2704</v>
      </c>
      <c r="F81" s="180" t="s">
        <v>2706</v>
      </c>
      <c r="G81" s="180" t="s">
        <v>2737</v>
      </c>
      <c r="H81" s="849"/>
      <c r="I81" s="849"/>
      <c r="J81" s="849"/>
    </row>
    <row r="82" spans="2:10" x14ac:dyDescent="0.25">
      <c r="B82" s="180" t="s">
        <v>2769</v>
      </c>
      <c r="C82" s="180" t="s">
        <v>2700</v>
      </c>
      <c r="D82" s="180" t="s">
        <v>2702</v>
      </c>
      <c r="E82" s="180" t="s">
        <v>2704</v>
      </c>
      <c r="F82" s="180" t="s">
        <v>2706</v>
      </c>
      <c r="G82" s="180" t="s">
        <v>2737</v>
      </c>
      <c r="H82" s="849"/>
      <c r="I82" s="849"/>
      <c r="J82" s="849"/>
    </row>
    <row r="83" spans="2:10" x14ac:dyDescent="0.25">
      <c r="B83" s="180" t="s">
        <v>2770</v>
      </c>
      <c r="C83" s="180" t="s">
        <v>2700</v>
      </c>
      <c r="D83" s="180" t="s">
        <v>2702</v>
      </c>
      <c r="E83" s="180" t="s">
        <v>2704</v>
      </c>
      <c r="F83" s="180" t="s">
        <v>2706</v>
      </c>
      <c r="G83" s="180" t="s">
        <v>2737</v>
      </c>
      <c r="H83" s="849"/>
      <c r="I83" s="849"/>
      <c r="J83" s="849"/>
    </row>
    <row r="84" spans="2:10" x14ac:dyDescent="0.25">
      <c r="B84" s="180" t="s">
        <v>2771</v>
      </c>
      <c r="C84" s="180" t="s">
        <v>2700</v>
      </c>
      <c r="D84" s="180" t="s">
        <v>2702</v>
      </c>
      <c r="E84" s="180" t="s">
        <v>2704</v>
      </c>
      <c r="F84" s="180" t="s">
        <v>2706</v>
      </c>
      <c r="G84" s="180" t="s">
        <v>2737</v>
      </c>
      <c r="H84" s="849"/>
      <c r="I84" s="849"/>
      <c r="J84" s="849"/>
    </row>
    <row r="85" spans="2:10" x14ac:dyDescent="0.25">
      <c r="B85" s="180" t="s">
        <v>2772</v>
      </c>
      <c r="C85" s="180" t="s">
        <v>2702</v>
      </c>
      <c r="D85" s="180" t="s">
        <v>2704</v>
      </c>
      <c r="E85" s="180" t="s">
        <v>2704</v>
      </c>
      <c r="F85" s="180" t="s">
        <v>2706</v>
      </c>
      <c r="G85" s="180" t="s">
        <v>2737</v>
      </c>
      <c r="H85" s="849"/>
      <c r="I85" s="849"/>
      <c r="J85" s="849"/>
    </row>
    <row r="86" spans="2:10" x14ac:dyDescent="0.25">
      <c r="B86" s="180" t="s">
        <v>2773</v>
      </c>
      <c r="C86" s="180" t="s">
        <v>2702</v>
      </c>
      <c r="D86" s="180" t="s">
        <v>2704</v>
      </c>
      <c r="E86" s="180" t="s">
        <v>2704</v>
      </c>
      <c r="F86" s="180" t="s">
        <v>2706</v>
      </c>
      <c r="G86" s="180" t="s">
        <v>2737</v>
      </c>
      <c r="H86" s="849"/>
      <c r="I86" s="849"/>
      <c r="J86" s="849"/>
    </row>
    <row r="87" spans="2:10" x14ac:dyDescent="0.25">
      <c r="B87" s="180" t="s">
        <v>2774</v>
      </c>
      <c r="C87" s="180" t="s">
        <v>2702</v>
      </c>
      <c r="D87" s="180" t="s">
        <v>2704</v>
      </c>
      <c r="E87" s="180" t="s">
        <v>2704</v>
      </c>
      <c r="F87" s="180" t="s">
        <v>2708</v>
      </c>
      <c r="G87" s="180" t="s">
        <v>2737</v>
      </c>
      <c r="H87" s="849"/>
      <c r="I87" s="849"/>
      <c r="J87" s="849"/>
    </row>
    <row r="88" spans="2:10" x14ac:dyDescent="0.25">
      <c r="B88" s="180" t="s">
        <v>2775</v>
      </c>
      <c r="C88" s="180" t="s">
        <v>2702</v>
      </c>
      <c r="D88" s="180" t="s">
        <v>2704</v>
      </c>
      <c r="E88" s="180" t="s">
        <v>2704</v>
      </c>
      <c r="F88" s="180" t="s">
        <v>2708</v>
      </c>
      <c r="G88" s="180" t="s">
        <v>2737</v>
      </c>
      <c r="H88" s="849"/>
      <c r="I88" s="849"/>
      <c r="J88" s="849"/>
    </row>
    <row r="89" spans="2:10" x14ac:dyDescent="0.25">
      <c r="B89" s="180" t="s">
        <v>2776</v>
      </c>
      <c r="C89" s="180" t="s">
        <v>2702</v>
      </c>
      <c r="D89" s="180" t="s">
        <v>2704</v>
      </c>
      <c r="E89" s="180" t="s">
        <v>2704</v>
      </c>
      <c r="F89" s="180" t="s">
        <v>2708</v>
      </c>
      <c r="G89" s="180" t="s">
        <v>2737</v>
      </c>
      <c r="H89" s="849"/>
      <c r="I89" s="849"/>
      <c r="J89" s="849"/>
    </row>
    <row r="90" spans="2:10" x14ac:dyDescent="0.25">
      <c r="B90" s="180" t="s">
        <v>2777</v>
      </c>
      <c r="C90" s="180" t="s">
        <v>2702</v>
      </c>
      <c r="D90" s="180" t="s">
        <v>2704</v>
      </c>
      <c r="E90" s="180" t="s">
        <v>2704</v>
      </c>
      <c r="F90" s="180" t="s">
        <v>2708</v>
      </c>
      <c r="G90" s="180" t="s">
        <v>2737</v>
      </c>
      <c r="H90" s="849"/>
      <c r="I90" s="849"/>
      <c r="J90" s="849"/>
    </row>
    <row r="91" spans="2:10" x14ac:dyDescent="0.25">
      <c r="B91" s="180" t="s">
        <v>2778</v>
      </c>
      <c r="C91" s="180" t="s">
        <v>2702</v>
      </c>
      <c r="D91" s="180" t="s">
        <v>2704</v>
      </c>
      <c r="E91" s="180" t="s">
        <v>2704</v>
      </c>
      <c r="F91" s="180" t="s">
        <v>2708</v>
      </c>
      <c r="G91" s="180" t="s">
        <v>2737</v>
      </c>
      <c r="H91" s="849"/>
      <c r="I91" s="849"/>
      <c r="J91" s="849"/>
    </row>
    <row r="92" spans="2:10" x14ac:dyDescent="0.25">
      <c r="B92" s="180" t="s">
        <v>2779</v>
      </c>
      <c r="C92" s="180" t="s">
        <v>2702</v>
      </c>
      <c r="D92" s="180" t="s">
        <v>2704</v>
      </c>
      <c r="E92" s="180" t="s">
        <v>2706</v>
      </c>
      <c r="F92" s="180" t="s">
        <v>2737</v>
      </c>
      <c r="G92" s="180" t="s">
        <v>2737</v>
      </c>
      <c r="H92" s="849"/>
      <c r="I92" s="849"/>
      <c r="J92" s="849"/>
    </row>
    <row r="93" spans="2:10" x14ac:dyDescent="0.25">
      <c r="B93" s="180" t="s">
        <v>2780</v>
      </c>
      <c r="C93" s="180" t="s">
        <v>2702</v>
      </c>
      <c r="D93" s="180" t="s">
        <v>2704</v>
      </c>
      <c r="E93" s="180" t="s">
        <v>2706</v>
      </c>
      <c r="F93" s="180" t="s">
        <v>2737</v>
      </c>
      <c r="G93" s="849"/>
      <c r="H93" s="849"/>
      <c r="I93" s="849"/>
      <c r="J93" s="849"/>
    </row>
    <row r="94" spans="2:10" x14ac:dyDescent="0.25">
      <c r="B94" s="180" t="s">
        <v>2781</v>
      </c>
      <c r="C94" s="180" t="s">
        <v>2702</v>
      </c>
      <c r="D94" s="180" t="s">
        <v>2704</v>
      </c>
      <c r="E94" s="180" t="s">
        <v>2706</v>
      </c>
      <c r="F94" s="180" t="s">
        <v>2737</v>
      </c>
      <c r="G94" s="849"/>
      <c r="H94" s="849"/>
      <c r="I94" s="849"/>
      <c r="J94" s="849"/>
    </row>
    <row r="95" spans="2:10" x14ac:dyDescent="0.25">
      <c r="B95" s="180" t="s">
        <v>2782</v>
      </c>
      <c r="C95" s="180" t="s">
        <v>2704</v>
      </c>
      <c r="D95" s="180" t="s">
        <v>2704</v>
      </c>
      <c r="E95" s="180" t="s">
        <v>2706</v>
      </c>
      <c r="F95" s="180" t="s">
        <v>2737</v>
      </c>
      <c r="G95" s="849"/>
      <c r="H95" s="849"/>
      <c r="I95" s="849"/>
      <c r="J95" s="849"/>
    </row>
    <row r="96" spans="2:10" x14ac:dyDescent="0.25">
      <c r="B96" s="180" t="s">
        <v>2783</v>
      </c>
      <c r="C96" s="180" t="s">
        <v>2704</v>
      </c>
      <c r="D96" s="180" t="s">
        <v>2704</v>
      </c>
      <c r="E96" s="180" t="s">
        <v>2706</v>
      </c>
      <c r="F96" s="180" t="s">
        <v>2737</v>
      </c>
      <c r="G96" s="849"/>
      <c r="H96" s="849"/>
      <c r="I96" s="849"/>
      <c r="J96" s="849"/>
    </row>
    <row r="97" spans="2:10" x14ac:dyDescent="0.25">
      <c r="B97" s="180" t="s">
        <v>2784</v>
      </c>
      <c r="C97" s="180" t="s">
        <v>2704</v>
      </c>
      <c r="D97" s="180" t="s">
        <v>2704</v>
      </c>
      <c r="E97" s="180" t="s">
        <v>2706</v>
      </c>
      <c r="F97" s="180" t="s">
        <v>2737</v>
      </c>
      <c r="G97" s="849"/>
      <c r="H97" s="849"/>
      <c r="I97" s="849"/>
      <c r="J97" s="849"/>
    </row>
    <row r="98" spans="2:10" x14ac:dyDescent="0.25">
      <c r="B98" s="180" t="s">
        <v>2785</v>
      </c>
      <c r="C98" s="180" t="s">
        <v>2704</v>
      </c>
      <c r="D98" s="180" t="s">
        <v>2704</v>
      </c>
      <c r="E98" s="180" t="s">
        <v>2706</v>
      </c>
      <c r="F98" s="180" t="s">
        <v>2737</v>
      </c>
      <c r="G98" s="849"/>
      <c r="H98" s="849"/>
      <c r="I98" s="849"/>
      <c r="J98" s="849"/>
    </row>
    <row r="99" spans="2:10" x14ac:dyDescent="0.25">
      <c r="B99" s="180" t="s">
        <v>2786</v>
      </c>
      <c r="C99" s="180" t="s">
        <v>2704</v>
      </c>
      <c r="D99" s="180" t="s">
        <v>2704</v>
      </c>
      <c r="E99" s="180" t="s">
        <v>2708</v>
      </c>
      <c r="F99" s="180" t="s">
        <v>2737</v>
      </c>
      <c r="G99" s="849"/>
      <c r="H99" s="849"/>
      <c r="I99" s="849"/>
      <c r="J99" s="849"/>
    </row>
    <row r="100" spans="2:10" x14ac:dyDescent="0.25">
      <c r="B100" s="180" t="s">
        <v>2787</v>
      </c>
      <c r="C100" s="180" t="s">
        <v>2704</v>
      </c>
      <c r="D100" s="180" t="s">
        <v>2704</v>
      </c>
      <c r="E100" s="180" t="s">
        <v>2708</v>
      </c>
      <c r="F100" s="180" t="s">
        <v>2737</v>
      </c>
      <c r="G100" s="849"/>
      <c r="H100" s="849"/>
      <c r="I100" s="849"/>
      <c r="J100" s="849"/>
    </row>
    <row r="101" spans="2:10" x14ac:dyDescent="0.25">
      <c r="B101" s="180" t="s">
        <v>2788</v>
      </c>
      <c r="C101" s="180" t="s">
        <v>2704</v>
      </c>
      <c r="D101" s="180" t="s">
        <v>2704</v>
      </c>
      <c r="E101" s="180" t="s">
        <v>2708</v>
      </c>
      <c r="F101" s="180" t="s">
        <v>2737</v>
      </c>
      <c r="G101" s="849"/>
      <c r="H101" s="849"/>
      <c r="I101" s="849"/>
      <c r="J101" s="849"/>
    </row>
  </sheetData>
  <mergeCells count="5">
    <mergeCell ref="B4:J4"/>
    <mergeCell ref="O4:P4"/>
    <mergeCell ref="B3:P3"/>
    <mergeCell ref="B2:P2"/>
    <mergeCell ref="B1:P1"/>
  </mergeCells>
  <hyperlinks>
    <hyperlink ref="O4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P101"/>
  <sheetViews>
    <sheetView zoomScale="90" zoomScaleNormal="90" workbookViewId="0">
      <selection activeCell="B3" sqref="B3:M3"/>
    </sheetView>
  </sheetViews>
  <sheetFormatPr defaultColWidth="11.85546875" defaultRowHeight="15" x14ac:dyDescent="0.25"/>
  <cols>
    <col min="1" max="1" width="3" customWidth="1"/>
    <col min="2" max="2" width="9" style="574" customWidth="1"/>
    <col min="3" max="3" width="10.5703125" customWidth="1"/>
    <col min="4" max="10" width="9.140625" customWidth="1"/>
    <col min="11" max="11" width="3" customWidth="1"/>
    <col min="12" max="12" width="21.5703125" customWidth="1"/>
    <col min="13" max="13" width="11.42578125" customWidth="1"/>
    <col min="14" max="64" width="9.140625" customWidth="1"/>
  </cols>
  <sheetData>
    <row r="1" spans="2:16" ht="21" customHeight="1" x14ac:dyDescent="0.25">
      <c r="B1" s="1118" t="s">
        <v>2921</v>
      </c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</row>
    <row r="2" spans="2:16" ht="193.5" customHeight="1" x14ac:dyDescent="0.25"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</row>
    <row r="3" spans="2:16" ht="24.75" customHeight="1" x14ac:dyDescent="0.25">
      <c r="B3" s="1118" t="s">
        <v>2922</v>
      </c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</row>
    <row r="4" spans="2:16" ht="45" x14ac:dyDescent="0.25">
      <c r="B4" s="964" t="s">
        <v>2671</v>
      </c>
      <c r="C4" s="964"/>
      <c r="D4" s="964"/>
      <c r="E4" s="964"/>
      <c r="F4" s="964"/>
      <c r="G4" s="964"/>
      <c r="H4" s="964"/>
      <c r="I4" s="964"/>
      <c r="J4" s="964"/>
      <c r="K4" s="841"/>
      <c r="L4" s="850" t="s">
        <v>2355</v>
      </c>
      <c r="M4" s="851" t="s">
        <v>209</v>
      </c>
      <c r="O4" s="6" t="s">
        <v>42</v>
      </c>
      <c r="P4" s="6"/>
    </row>
    <row r="5" spans="2:16" x14ac:dyDescent="0.25">
      <c r="B5" s="177"/>
      <c r="C5" s="177">
        <v>0</v>
      </c>
      <c r="D5" s="177">
        <v>-5</v>
      </c>
      <c r="E5" s="177">
        <v>-10</v>
      </c>
      <c r="F5" s="177">
        <v>-15</v>
      </c>
      <c r="G5" s="177">
        <v>-20</v>
      </c>
      <c r="H5" s="177">
        <v>-25</v>
      </c>
      <c r="I5" s="177">
        <v>-30</v>
      </c>
      <c r="J5" s="177">
        <v>-35</v>
      </c>
      <c r="L5" s="852" t="s">
        <v>2789</v>
      </c>
      <c r="M5" s="853">
        <v>5100</v>
      </c>
      <c r="N5" s="357"/>
    </row>
    <row r="6" spans="2:16" x14ac:dyDescent="0.25">
      <c r="B6" s="177" t="s">
        <v>2673</v>
      </c>
      <c r="C6" s="849"/>
      <c r="D6" s="849"/>
      <c r="E6" s="849"/>
      <c r="F6" s="177" t="s">
        <v>2790</v>
      </c>
      <c r="G6" s="177" t="s">
        <v>2790</v>
      </c>
      <c r="H6" s="177" t="s">
        <v>2790</v>
      </c>
      <c r="I6" s="177" t="s">
        <v>2790</v>
      </c>
      <c r="J6" s="177" t="s">
        <v>2790</v>
      </c>
      <c r="L6" s="852" t="s">
        <v>2791</v>
      </c>
      <c r="M6" s="853">
        <v>5500</v>
      </c>
    </row>
    <row r="7" spans="2:16" x14ac:dyDescent="0.25">
      <c r="B7" s="177" t="s">
        <v>2676</v>
      </c>
      <c r="C7" s="177" t="s">
        <v>2792</v>
      </c>
      <c r="D7" s="177" t="s">
        <v>2792</v>
      </c>
      <c r="E7" s="177" t="s">
        <v>2792</v>
      </c>
      <c r="F7" s="177" t="s">
        <v>2792</v>
      </c>
      <c r="G7" s="177" t="s">
        <v>2792</v>
      </c>
      <c r="H7" s="177" t="s">
        <v>2792</v>
      </c>
      <c r="I7" s="177" t="s">
        <v>2792</v>
      </c>
      <c r="J7" s="177" t="s">
        <v>2792</v>
      </c>
      <c r="L7" s="852" t="s">
        <v>2793</v>
      </c>
      <c r="M7" s="853">
        <v>6000</v>
      </c>
    </row>
    <row r="8" spans="2:16" x14ac:dyDescent="0.25">
      <c r="B8" s="177" t="s">
        <v>2678</v>
      </c>
      <c r="C8" s="177" t="s">
        <v>2792</v>
      </c>
      <c r="D8" s="177" t="s">
        <v>2792</v>
      </c>
      <c r="E8" s="177" t="s">
        <v>2792</v>
      </c>
      <c r="F8" s="177" t="s">
        <v>2792</v>
      </c>
      <c r="G8" s="177" t="s">
        <v>2792</v>
      </c>
      <c r="H8" s="177" t="s">
        <v>2792</v>
      </c>
      <c r="I8" s="177" t="s">
        <v>2792</v>
      </c>
      <c r="J8" s="177" t="s">
        <v>2792</v>
      </c>
      <c r="L8" s="852" t="s">
        <v>2794</v>
      </c>
      <c r="M8" s="853">
        <v>7000</v>
      </c>
    </row>
    <row r="9" spans="2:16" x14ac:dyDescent="0.25">
      <c r="B9" s="177" t="s">
        <v>2680</v>
      </c>
      <c r="C9" s="177" t="s">
        <v>2792</v>
      </c>
      <c r="D9" s="177" t="s">
        <v>2792</v>
      </c>
      <c r="E9" s="177" t="s">
        <v>2792</v>
      </c>
      <c r="F9" s="177" t="s">
        <v>2792</v>
      </c>
      <c r="G9" s="177" t="s">
        <v>2792</v>
      </c>
      <c r="H9" s="177" t="s">
        <v>2792</v>
      </c>
      <c r="I9" s="177" t="s">
        <v>2792</v>
      </c>
      <c r="J9" s="177" t="s">
        <v>2792</v>
      </c>
      <c r="L9" s="852" t="s">
        <v>2795</v>
      </c>
      <c r="M9" s="853">
        <v>10800</v>
      </c>
    </row>
    <row r="10" spans="2:16" x14ac:dyDescent="0.25">
      <c r="B10" s="177" t="s">
        <v>2683</v>
      </c>
      <c r="C10" s="177" t="s">
        <v>2792</v>
      </c>
      <c r="D10" s="177" t="s">
        <v>2792</v>
      </c>
      <c r="E10" s="177" t="s">
        <v>2792</v>
      </c>
      <c r="F10" s="177" t="s">
        <v>2792</v>
      </c>
      <c r="G10" s="177" t="s">
        <v>2796</v>
      </c>
      <c r="H10" s="177" t="s">
        <v>2796</v>
      </c>
      <c r="I10" s="177" t="s">
        <v>2796</v>
      </c>
      <c r="J10" s="177" t="s">
        <v>2796</v>
      </c>
      <c r="L10" s="852" t="s">
        <v>2797</v>
      </c>
      <c r="M10" s="854" t="s">
        <v>312</v>
      </c>
    </row>
    <row r="11" spans="2:16" x14ac:dyDescent="0.25">
      <c r="B11" s="177" t="s">
        <v>2685</v>
      </c>
      <c r="C11" s="177" t="s">
        <v>2796</v>
      </c>
      <c r="D11" s="177" t="s">
        <v>2796</v>
      </c>
      <c r="E11" s="177" t="s">
        <v>2796</v>
      </c>
      <c r="F11" s="177" t="s">
        <v>2796</v>
      </c>
      <c r="G11" s="177" t="s">
        <v>2796</v>
      </c>
      <c r="H11" s="177" t="s">
        <v>2796</v>
      </c>
      <c r="I11" s="177" t="s">
        <v>2796</v>
      </c>
      <c r="J11" s="177" t="s">
        <v>2796</v>
      </c>
      <c r="L11" s="852" t="s">
        <v>2798</v>
      </c>
      <c r="M11" s="854" t="s">
        <v>312</v>
      </c>
    </row>
    <row r="12" spans="2:16" x14ac:dyDescent="0.25">
      <c r="B12" s="177" t="s">
        <v>2687</v>
      </c>
      <c r="C12" s="177" t="s">
        <v>2796</v>
      </c>
      <c r="D12" s="177" t="s">
        <v>2796</v>
      </c>
      <c r="E12" s="177" t="s">
        <v>2796</v>
      </c>
      <c r="F12" s="177" t="s">
        <v>2796</v>
      </c>
      <c r="G12" s="177" t="s">
        <v>2796</v>
      </c>
      <c r="H12" s="177" t="s">
        <v>2796</v>
      </c>
      <c r="I12" s="177" t="s">
        <v>2796</v>
      </c>
      <c r="J12" s="177" t="s">
        <v>2796</v>
      </c>
      <c r="L12" s="855" t="s">
        <v>2799</v>
      </c>
      <c r="M12" s="856" t="s">
        <v>312</v>
      </c>
    </row>
    <row r="13" spans="2:16" x14ac:dyDescent="0.25">
      <c r="B13" s="177" t="s">
        <v>2688</v>
      </c>
      <c r="C13" s="177" t="s">
        <v>2796</v>
      </c>
      <c r="D13" s="177" t="s">
        <v>2796</v>
      </c>
      <c r="E13" s="177" t="s">
        <v>2796</v>
      </c>
      <c r="F13" s="177" t="s">
        <v>2796</v>
      </c>
      <c r="G13" s="177" t="s">
        <v>2796</v>
      </c>
      <c r="H13" s="177" t="s">
        <v>2796</v>
      </c>
      <c r="I13" s="177" t="s">
        <v>2796</v>
      </c>
      <c r="J13" s="177" t="s">
        <v>2796</v>
      </c>
      <c r="L13" s="357"/>
      <c r="M13" s="356"/>
    </row>
    <row r="14" spans="2:16" x14ac:dyDescent="0.25">
      <c r="B14" s="177" t="s">
        <v>2689</v>
      </c>
      <c r="C14" s="177" t="s">
        <v>2796</v>
      </c>
      <c r="D14" s="177" t="s">
        <v>2796</v>
      </c>
      <c r="E14" s="177" t="s">
        <v>2796</v>
      </c>
      <c r="F14" s="177" t="s">
        <v>2796</v>
      </c>
      <c r="G14" s="177" t="s">
        <v>2796</v>
      </c>
      <c r="H14" s="177" t="s">
        <v>2796</v>
      </c>
      <c r="I14" s="177" t="s">
        <v>2796</v>
      </c>
      <c r="J14" s="177" t="s">
        <v>2796</v>
      </c>
      <c r="L14" s="357"/>
      <c r="M14" s="357"/>
    </row>
    <row r="15" spans="2:16" x14ac:dyDescent="0.25">
      <c r="B15" s="177" t="s">
        <v>2691</v>
      </c>
      <c r="C15" s="177" t="s">
        <v>2796</v>
      </c>
      <c r="D15" s="177" t="s">
        <v>2796</v>
      </c>
      <c r="E15" s="177" t="s">
        <v>2796</v>
      </c>
      <c r="F15" s="177" t="s">
        <v>2796</v>
      </c>
      <c r="G15" s="177" t="s">
        <v>2796</v>
      </c>
      <c r="H15" s="177" t="s">
        <v>2796</v>
      </c>
      <c r="I15" s="177" t="s">
        <v>2796</v>
      </c>
      <c r="J15" s="177" t="s">
        <v>2796</v>
      </c>
      <c r="L15" s="357"/>
      <c r="M15" s="356"/>
    </row>
    <row r="16" spans="2:16" x14ac:dyDescent="0.25">
      <c r="B16" s="177" t="s">
        <v>2693</v>
      </c>
      <c r="C16" s="177" t="s">
        <v>2796</v>
      </c>
      <c r="D16" s="177" t="s">
        <v>2796</v>
      </c>
      <c r="E16" s="177" t="s">
        <v>2796</v>
      </c>
      <c r="F16" s="177" t="s">
        <v>2796</v>
      </c>
      <c r="G16" s="177" t="s">
        <v>2796</v>
      </c>
      <c r="H16" s="177" t="s">
        <v>2796</v>
      </c>
      <c r="I16" s="177" t="s">
        <v>2800</v>
      </c>
      <c r="J16" s="177" t="s">
        <v>2800</v>
      </c>
      <c r="L16" s="357"/>
      <c r="M16" s="356"/>
    </row>
    <row r="17" spans="2:13" x14ac:dyDescent="0.25">
      <c r="B17" s="177" t="s">
        <v>2695</v>
      </c>
      <c r="C17" s="177" t="s">
        <v>2796</v>
      </c>
      <c r="D17" s="177" t="s">
        <v>2796</v>
      </c>
      <c r="E17" s="177" t="s">
        <v>2796</v>
      </c>
      <c r="F17" s="177" t="s">
        <v>2800</v>
      </c>
      <c r="G17" s="177" t="s">
        <v>2800</v>
      </c>
      <c r="H17" s="177" t="s">
        <v>2800</v>
      </c>
      <c r="I17" s="177" t="s">
        <v>2800</v>
      </c>
      <c r="J17" s="177" t="s">
        <v>2800</v>
      </c>
      <c r="L17" s="357"/>
      <c r="M17" s="356"/>
    </row>
    <row r="18" spans="2:13" x14ac:dyDescent="0.25">
      <c r="B18" s="177" t="s">
        <v>2697</v>
      </c>
      <c r="C18" s="177" t="s">
        <v>2800</v>
      </c>
      <c r="D18" s="177" t="s">
        <v>2800</v>
      </c>
      <c r="E18" s="177" t="s">
        <v>2800</v>
      </c>
      <c r="F18" s="177" t="s">
        <v>2800</v>
      </c>
      <c r="G18" s="177" t="s">
        <v>2800</v>
      </c>
      <c r="H18" s="177" t="s">
        <v>2800</v>
      </c>
      <c r="I18" s="177" t="s">
        <v>2800</v>
      </c>
      <c r="J18" s="177" t="s">
        <v>2800</v>
      </c>
      <c r="L18" s="357"/>
      <c r="M18" s="356"/>
    </row>
    <row r="19" spans="2:13" x14ac:dyDescent="0.25">
      <c r="B19" s="177" t="s">
        <v>2699</v>
      </c>
      <c r="C19" s="177" t="s">
        <v>2800</v>
      </c>
      <c r="D19" s="177" t="s">
        <v>2800</v>
      </c>
      <c r="E19" s="177" t="s">
        <v>2800</v>
      </c>
      <c r="F19" s="177" t="s">
        <v>2800</v>
      </c>
      <c r="G19" s="177" t="s">
        <v>2800</v>
      </c>
      <c r="H19" s="177" t="s">
        <v>2800</v>
      </c>
      <c r="I19" s="177" t="s">
        <v>2800</v>
      </c>
      <c r="J19" s="177" t="s">
        <v>2800</v>
      </c>
      <c r="L19" s="357"/>
      <c r="M19" s="356"/>
    </row>
    <row r="20" spans="2:13" x14ac:dyDescent="0.25">
      <c r="B20" s="177" t="s">
        <v>2701</v>
      </c>
      <c r="C20" s="177" t="s">
        <v>2800</v>
      </c>
      <c r="D20" s="177" t="s">
        <v>2800</v>
      </c>
      <c r="E20" s="177" t="s">
        <v>2800</v>
      </c>
      <c r="F20" s="177" t="s">
        <v>2800</v>
      </c>
      <c r="G20" s="177" t="s">
        <v>2800</v>
      </c>
      <c r="H20" s="177" t="s">
        <v>2800</v>
      </c>
      <c r="I20" s="177" t="s">
        <v>2800</v>
      </c>
      <c r="J20" s="177" t="s">
        <v>2800</v>
      </c>
      <c r="L20" s="357"/>
      <c r="M20" s="356"/>
    </row>
    <row r="21" spans="2:13" x14ac:dyDescent="0.25">
      <c r="B21" s="177" t="s">
        <v>2703</v>
      </c>
      <c r="C21" s="177" t="s">
        <v>2800</v>
      </c>
      <c r="D21" s="177" t="s">
        <v>2800</v>
      </c>
      <c r="E21" s="177" t="s">
        <v>2800</v>
      </c>
      <c r="F21" s="177" t="s">
        <v>2800</v>
      </c>
      <c r="G21" s="177" t="s">
        <v>2800</v>
      </c>
      <c r="H21" s="177" t="s">
        <v>2800</v>
      </c>
      <c r="I21" s="177" t="s">
        <v>2800</v>
      </c>
      <c r="J21" s="177" t="s">
        <v>2800</v>
      </c>
      <c r="L21" s="357"/>
      <c r="M21" s="356"/>
    </row>
    <row r="22" spans="2:13" x14ac:dyDescent="0.25">
      <c r="B22" s="177" t="s">
        <v>2705</v>
      </c>
      <c r="C22" s="177" t="s">
        <v>2800</v>
      </c>
      <c r="D22" s="177" t="s">
        <v>2800</v>
      </c>
      <c r="E22" s="177" t="s">
        <v>2800</v>
      </c>
      <c r="F22" s="177" t="s">
        <v>2800</v>
      </c>
      <c r="G22" s="177" t="s">
        <v>2800</v>
      </c>
      <c r="H22" s="177" t="s">
        <v>2800</v>
      </c>
      <c r="I22" s="177" t="s">
        <v>2800</v>
      </c>
      <c r="J22" s="177" t="s">
        <v>2800</v>
      </c>
      <c r="L22" s="357"/>
      <c r="M22" s="356"/>
    </row>
    <row r="23" spans="2:13" x14ac:dyDescent="0.25">
      <c r="B23" s="177" t="s">
        <v>2707</v>
      </c>
      <c r="C23" s="177" t="s">
        <v>2800</v>
      </c>
      <c r="D23" s="177" t="s">
        <v>2800</v>
      </c>
      <c r="E23" s="177" t="s">
        <v>2800</v>
      </c>
      <c r="F23" s="177" t="s">
        <v>2800</v>
      </c>
      <c r="G23" s="177" t="s">
        <v>2800</v>
      </c>
      <c r="H23" s="177" t="s">
        <v>2800</v>
      </c>
      <c r="I23" s="177" t="s">
        <v>2801</v>
      </c>
      <c r="J23" s="177" t="s">
        <v>2801</v>
      </c>
      <c r="L23" s="357"/>
      <c r="M23" s="356"/>
    </row>
    <row r="24" spans="2:13" x14ac:dyDescent="0.25">
      <c r="B24" s="177" t="s">
        <v>2709</v>
      </c>
      <c r="C24" s="177" t="s">
        <v>2800</v>
      </c>
      <c r="D24" s="177" t="s">
        <v>2800</v>
      </c>
      <c r="E24" s="177" t="s">
        <v>2800</v>
      </c>
      <c r="F24" s="177" t="s">
        <v>2800</v>
      </c>
      <c r="G24" s="177" t="s">
        <v>2800</v>
      </c>
      <c r="H24" s="177" t="s">
        <v>2801</v>
      </c>
      <c r="I24" s="177" t="s">
        <v>2801</v>
      </c>
      <c r="J24" s="177" t="s">
        <v>2801</v>
      </c>
    </row>
    <row r="25" spans="2:13" x14ac:dyDescent="0.25">
      <c r="B25" s="177" t="s">
        <v>2710</v>
      </c>
      <c r="C25" s="177" t="s">
        <v>2800</v>
      </c>
      <c r="D25" s="177" t="s">
        <v>2800</v>
      </c>
      <c r="E25" s="177" t="s">
        <v>2800</v>
      </c>
      <c r="F25" s="177" t="s">
        <v>2801</v>
      </c>
      <c r="G25" s="177" t="s">
        <v>2801</v>
      </c>
      <c r="H25" s="177" t="s">
        <v>2801</v>
      </c>
      <c r="I25" s="177" t="s">
        <v>2801</v>
      </c>
      <c r="J25" s="177" t="s">
        <v>2801</v>
      </c>
      <c r="L25" s="357"/>
    </row>
    <row r="26" spans="2:13" x14ac:dyDescent="0.25">
      <c r="B26" s="177" t="s">
        <v>2711</v>
      </c>
      <c r="C26" s="177" t="s">
        <v>2800</v>
      </c>
      <c r="D26" s="177" t="s">
        <v>2801</v>
      </c>
      <c r="E26" s="177" t="s">
        <v>2801</v>
      </c>
      <c r="F26" s="177" t="s">
        <v>2801</v>
      </c>
      <c r="G26" s="177" t="s">
        <v>2801</v>
      </c>
      <c r="H26" s="177" t="s">
        <v>2801</v>
      </c>
      <c r="I26" s="177" t="s">
        <v>2801</v>
      </c>
      <c r="J26" s="177" t="s">
        <v>2801</v>
      </c>
      <c r="L26" s="357"/>
    </row>
    <row r="27" spans="2:13" x14ac:dyDescent="0.25">
      <c r="B27" s="177" t="s">
        <v>2712</v>
      </c>
      <c r="C27" s="177" t="s">
        <v>2801</v>
      </c>
      <c r="D27" s="177" t="s">
        <v>2801</v>
      </c>
      <c r="E27" s="177" t="s">
        <v>2801</v>
      </c>
      <c r="F27" s="177" t="s">
        <v>2801</v>
      </c>
      <c r="G27" s="177" t="s">
        <v>2801</v>
      </c>
      <c r="H27" s="177" t="s">
        <v>2801</v>
      </c>
      <c r="I27" s="177" t="s">
        <v>2801</v>
      </c>
      <c r="J27" s="177" t="s">
        <v>2801</v>
      </c>
      <c r="L27" s="357"/>
    </row>
    <row r="28" spans="2:13" x14ac:dyDescent="0.25">
      <c r="B28" s="177" t="s">
        <v>2713</v>
      </c>
      <c r="C28" s="177" t="s">
        <v>2801</v>
      </c>
      <c r="D28" s="177" t="s">
        <v>2801</v>
      </c>
      <c r="E28" s="177" t="s">
        <v>2801</v>
      </c>
      <c r="F28" s="177" t="s">
        <v>2801</v>
      </c>
      <c r="G28" s="177" t="s">
        <v>2801</v>
      </c>
      <c r="H28" s="177" t="s">
        <v>2801</v>
      </c>
      <c r="I28" s="177" t="s">
        <v>2801</v>
      </c>
      <c r="J28" s="177" t="s">
        <v>2801</v>
      </c>
      <c r="L28" s="357"/>
    </row>
    <row r="29" spans="2:13" x14ac:dyDescent="0.25">
      <c r="B29" s="177" t="s">
        <v>2714</v>
      </c>
      <c r="C29" s="177" t="s">
        <v>2801</v>
      </c>
      <c r="D29" s="177" t="s">
        <v>2801</v>
      </c>
      <c r="E29" s="177" t="s">
        <v>2801</v>
      </c>
      <c r="F29" s="177" t="s">
        <v>2801</v>
      </c>
      <c r="G29" s="177" t="s">
        <v>2801</v>
      </c>
      <c r="H29" s="177" t="s">
        <v>2801</v>
      </c>
      <c r="I29" s="177" t="s">
        <v>2801</v>
      </c>
      <c r="J29" s="177" t="s">
        <v>2801</v>
      </c>
      <c r="L29" s="357"/>
    </row>
    <row r="30" spans="2:13" x14ac:dyDescent="0.25">
      <c r="B30" s="177" t="s">
        <v>2715</v>
      </c>
      <c r="C30" s="177" t="s">
        <v>2801</v>
      </c>
      <c r="D30" s="177" t="s">
        <v>2801</v>
      </c>
      <c r="E30" s="177" t="s">
        <v>2801</v>
      </c>
      <c r="F30" s="177" t="s">
        <v>2801</v>
      </c>
      <c r="G30" s="177" t="s">
        <v>2801</v>
      </c>
      <c r="H30" s="177" t="s">
        <v>2801</v>
      </c>
      <c r="I30" s="177" t="s">
        <v>2801</v>
      </c>
      <c r="J30" s="177" t="s">
        <v>2801</v>
      </c>
      <c r="L30" s="357"/>
    </row>
    <row r="31" spans="2:13" x14ac:dyDescent="0.25">
      <c r="B31" s="177" t="s">
        <v>2716</v>
      </c>
      <c r="C31" s="177" t="s">
        <v>2801</v>
      </c>
      <c r="D31" s="177" t="s">
        <v>2801</v>
      </c>
      <c r="E31" s="177" t="s">
        <v>2801</v>
      </c>
      <c r="F31" s="177" t="s">
        <v>2801</v>
      </c>
      <c r="G31" s="177" t="s">
        <v>2801</v>
      </c>
      <c r="H31" s="177" t="s">
        <v>2801</v>
      </c>
      <c r="I31" s="177" t="s">
        <v>2801</v>
      </c>
      <c r="J31" s="177" t="s">
        <v>2801</v>
      </c>
      <c r="L31" s="357"/>
    </row>
    <row r="32" spans="2:13" x14ac:dyDescent="0.25">
      <c r="B32" s="177" t="s">
        <v>2717</v>
      </c>
      <c r="C32" s="177" t="s">
        <v>2801</v>
      </c>
      <c r="D32" s="177" t="s">
        <v>2801</v>
      </c>
      <c r="E32" s="177" t="s">
        <v>2801</v>
      </c>
      <c r="F32" s="177" t="s">
        <v>2801</v>
      </c>
      <c r="G32" s="177" t="s">
        <v>2801</v>
      </c>
      <c r="H32" s="177" t="s">
        <v>2801</v>
      </c>
      <c r="I32" s="177" t="s">
        <v>2801</v>
      </c>
      <c r="J32" s="177" t="s">
        <v>2801</v>
      </c>
      <c r="L32" s="357"/>
    </row>
    <row r="33" spans="2:10" x14ac:dyDescent="0.25">
      <c r="B33" s="177" t="s">
        <v>2718</v>
      </c>
      <c r="C33" s="177" t="s">
        <v>2801</v>
      </c>
      <c r="D33" s="177" t="s">
        <v>2801</v>
      </c>
      <c r="E33" s="177" t="s">
        <v>2801</v>
      </c>
      <c r="F33" s="177" t="s">
        <v>2801</v>
      </c>
      <c r="G33" s="177" t="s">
        <v>2801</v>
      </c>
      <c r="H33" s="177" t="s">
        <v>2801</v>
      </c>
      <c r="I33" s="177" t="s">
        <v>2801</v>
      </c>
      <c r="J33" s="177" t="s">
        <v>2801</v>
      </c>
    </row>
    <row r="34" spans="2:10" x14ac:dyDescent="0.25">
      <c r="B34" s="177" t="s">
        <v>2719</v>
      </c>
      <c r="C34" s="177" t="s">
        <v>2801</v>
      </c>
      <c r="D34" s="177" t="s">
        <v>2801</v>
      </c>
      <c r="E34" s="177" t="s">
        <v>2801</v>
      </c>
      <c r="F34" s="177" t="s">
        <v>2801</v>
      </c>
      <c r="G34" s="177" t="s">
        <v>2801</v>
      </c>
      <c r="H34" s="177" t="s">
        <v>2801</v>
      </c>
      <c r="I34" s="177" t="s">
        <v>2801</v>
      </c>
      <c r="J34" s="177" t="s">
        <v>2802</v>
      </c>
    </row>
    <row r="35" spans="2:10" x14ac:dyDescent="0.25">
      <c r="B35" s="177" t="s">
        <v>2720</v>
      </c>
      <c r="C35" s="177" t="s">
        <v>2801</v>
      </c>
      <c r="D35" s="177" t="s">
        <v>2801</v>
      </c>
      <c r="E35" s="177" t="s">
        <v>2801</v>
      </c>
      <c r="F35" s="177" t="s">
        <v>2801</v>
      </c>
      <c r="G35" s="177" t="s">
        <v>2801</v>
      </c>
      <c r="H35" s="177" t="s">
        <v>2801</v>
      </c>
      <c r="I35" s="177" t="s">
        <v>2803</v>
      </c>
      <c r="J35" s="177" t="s">
        <v>2803</v>
      </c>
    </row>
    <row r="36" spans="2:10" x14ac:dyDescent="0.25">
      <c r="B36" s="177" t="s">
        <v>2721</v>
      </c>
      <c r="C36" s="177" t="s">
        <v>2801</v>
      </c>
      <c r="D36" s="177" t="s">
        <v>2801</v>
      </c>
      <c r="E36" s="177" t="s">
        <v>2801</v>
      </c>
      <c r="F36" s="177" t="s">
        <v>2801</v>
      </c>
      <c r="G36" s="177" t="s">
        <v>2803</v>
      </c>
      <c r="H36" s="177" t="s">
        <v>2803</v>
      </c>
      <c r="I36" s="177" t="s">
        <v>2803</v>
      </c>
      <c r="J36" s="177" t="s">
        <v>2803</v>
      </c>
    </row>
    <row r="37" spans="2:10" x14ac:dyDescent="0.25">
      <c r="B37" s="177" t="s">
        <v>2722</v>
      </c>
      <c r="C37" s="177" t="s">
        <v>2801</v>
      </c>
      <c r="D37" s="177" t="s">
        <v>2801</v>
      </c>
      <c r="E37" s="177" t="s">
        <v>2801</v>
      </c>
      <c r="F37" s="177" t="s">
        <v>2803</v>
      </c>
      <c r="G37" s="177" t="s">
        <v>2803</v>
      </c>
      <c r="H37" s="177" t="s">
        <v>2803</v>
      </c>
      <c r="I37" s="177" t="s">
        <v>2803</v>
      </c>
      <c r="J37" s="177" t="s">
        <v>2803</v>
      </c>
    </row>
    <row r="38" spans="2:10" x14ac:dyDescent="0.25">
      <c r="B38" s="177" t="s">
        <v>2723</v>
      </c>
      <c r="C38" s="177" t="s">
        <v>2801</v>
      </c>
      <c r="D38" s="177" t="s">
        <v>2801</v>
      </c>
      <c r="E38" s="177" t="s">
        <v>2803</v>
      </c>
      <c r="F38" s="177" t="s">
        <v>2803</v>
      </c>
      <c r="G38" s="177" t="s">
        <v>2803</v>
      </c>
      <c r="H38" s="177" t="s">
        <v>2803</v>
      </c>
      <c r="I38" s="177" t="s">
        <v>2803</v>
      </c>
      <c r="J38" s="177" t="s">
        <v>2803</v>
      </c>
    </row>
    <row r="39" spans="2:10" x14ac:dyDescent="0.25">
      <c r="B39" s="177" t="s">
        <v>2724</v>
      </c>
      <c r="C39" s="177" t="s">
        <v>2801</v>
      </c>
      <c r="D39" s="177" t="s">
        <v>2803</v>
      </c>
      <c r="E39" s="177" t="s">
        <v>2803</v>
      </c>
      <c r="F39" s="177" t="s">
        <v>2803</v>
      </c>
      <c r="G39" s="177" t="s">
        <v>2803</v>
      </c>
      <c r="H39" s="177" t="s">
        <v>2803</v>
      </c>
      <c r="I39" s="177" t="s">
        <v>2803</v>
      </c>
      <c r="J39" s="177" t="s">
        <v>2803</v>
      </c>
    </row>
    <row r="40" spans="2:10" x14ac:dyDescent="0.25">
      <c r="B40" s="177" t="s">
        <v>2725</v>
      </c>
      <c r="C40" s="177" t="s">
        <v>2803</v>
      </c>
      <c r="D40" s="177" t="s">
        <v>2803</v>
      </c>
      <c r="E40" s="177" t="s">
        <v>2803</v>
      </c>
      <c r="F40" s="177" t="s">
        <v>2803</v>
      </c>
      <c r="G40" s="177" t="s">
        <v>2803</v>
      </c>
      <c r="H40" s="177" t="s">
        <v>2803</v>
      </c>
      <c r="I40" s="177" t="s">
        <v>2803</v>
      </c>
      <c r="J40" s="177" t="s">
        <v>2803</v>
      </c>
    </row>
    <row r="41" spans="2:10" x14ac:dyDescent="0.25">
      <c r="B41" s="177" t="s">
        <v>2726</v>
      </c>
      <c r="C41" s="177" t="s">
        <v>2803</v>
      </c>
      <c r="D41" s="177" t="s">
        <v>2803</v>
      </c>
      <c r="E41" s="177" t="s">
        <v>2803</v>
      </c>
      <c r="F41" s="177" t="s">
        <v>2803</v>
      </c>
      <c r="G41" s="177" t="s">
        <v>2803</v>
      </c>
      <c r="H41" s="177" t="s">
        <v>2803</v>
      </c>
      <c r="I41" s="177" t="s">
        <v>2803</v>
      </c>
      <c r="J41" s="177" t="s">
        <v>2803</v>
      </c>
    </row>
    <row r="42" spans="2:10" x14ac:dyDescent="0.25">
      <c r="B42" s="177" t="s">
        <v>2727</v>
      </c>
      <c r="C42" s="177" t="s">
        <v>2803</v>
      </c>
      <c r="D42" s="177" t="s">
        <v>2803</v>
      </c>
      <c r="E42" s="177" t="s">
        <v>2803</v>
      </c>
      <c r="F42" s="177" t="s">
        <v>2803</v>
      </c>
      <c r="G42" s="177" t="s">
        <v>2803</v>
      </c>
      <c r="H42" s="177" t="s">
        <v>2803</v>
      </c>
      <c r="I42" s="177" t="s">
        <v>2803</v>
      </c>
      <c r="J42" s="177" t="s">
        <v>2803</v>
      </c>
    </row>
    <row r="43" spans="2:10" x14ac:dyDescent="0.25">
      <c r="B43" s="177" t="s">
        <v>2729</v>
      </c>
      <c r="C43" s="177" t="s">
        <v>2803</v>
      </c>
      <c r="D43" s="177" t="s">
        <v>2803</v>
      </c>
      <c r="E43" s="177" t="s">
        <v>2803</v>
      </c>
      <c r="F43" s="177" t="s">
        <v>2803</v>
      </c>
      <c r="G43" s="177" t="s">
        <v>2803</v>
      </c>
      <c r="H43" s="177" t="s">
        <v>2803</v>
      </c>
      <c r="I43" s="177" t="s">
        <v>2803</v>
      </c>
      <c r="J43" s="177" t="s">
        <v>2803</v>
      </c>
    </row>
    <row r="44" spans="2:10" x14ac:dyDescent="0.25">
      <c r="B44" s="177" t="s">
        <v>2730</v>
      </c>
      <c r="C44" s="177" t="s">
        <v>2803</v>
      </c>
      <c r="D44" s="177" t="s">
        <v>2803</v>
      </c>
      <c r="E44" s="177" t="s">
        <v>2803</v>
      </c>
      <c r="F44" s="177" t="s">
        <v>2803</v>
      </c>
      <c r="G44" s="177" t="s">
        <v>2803</v>
      </c>
      <c r="H44" s="177" t="s">
        <v>2803</v>
      </c>
      <c r="I44" s="177" t="s">
        <v>2803</v>
      </c>
      <c r="J44" s="177" t="s">
        <v>2803</v>
      </c>
    </row>
    <row r="45" spans="2:10" x14ac:dyDescent="0.25">
      <c r="B45" s="177" t="s">
        <v>2731</v>
      </c>
      <c r="C45" s="177" t="s">
        <v>2803</v>
      </c>
      <c r="D45" s="177" t="s">
        <v>2803</v>
      </c>
      <c r="E45" s="177" t="s">
        <v>2803</v>
      </c>
      <c r="F45" s="177" t="s">
        <v>2803</v>
      </c>
      <c r="G45" s="177" t="s">
        <v>2803</v>
      </c>
      <c r="H45" s="177" t="s">
        <v>2803</v>
      </c>
      <c r="I45" s="177" t="s">
        <v>2803</v>
      </c>
      <c r="J45" s="177" t="s">
        <v>2803</v>
      </c>
    </row>
    <row r="46" spans="2:10" x14ac:dyDescent="0.25">
      <c r="B46" s="177" t="s">
        <v>2732</v>
      </c>
      <c r="C46" s="177" t="s">
        <v>2803</v>
      </c>
      <c r="D46" s="177" t="s">
        <v>2803</v>
      </c>
      <c r="E46" s="177" t="s">
        <v>2803</v>
      </c>
      <c r="F46" s="177" t="s">
        <v>2803</v>
      </c>
      <c r="G46" s="177" t="s">
        <v>2803</v>
      </c>
      <c r="H46" s="177" t="s">
        <v>2803</v>
      </c>
      <c r="I46" s="177" t="s">
        <v>2803</v>
      </c>
      <c r="J46" s="177" t="s">
        <v>2803</v>
      </c>
    </row>
    <row r="47" spans="2:10" x14ac:dyDescent="0.25">
      <c r="B47" s="177" t="s">
        <v>2733</v>
      </c>
      <c r="C47" s="177" t="s">
        <v>2803</v>
      </c>
      <c r="D47" s="177" t="s">
        <v>2803</v>
      </c>
      <c r="E47" s="177" t="s">
        <v>2803</v>
      </c>
      <c r="F47" s="177" t="s">
        <v>2803</v>
      </c>
      <c r="G47" s="177" t="s">
        <v>2803</v>
      </c>
      <c r="H47" s="177" t="s">
        <v>2803</v>
      </c>
      <c r="I47" s="177" t="s">
        <v>2803</v>
      </c>
      <c r="J47" s="177" t="s">
        <v>2803</v>
      </c>
    </row>
    <row r="48" spans="2:10" x14ac:dyDescent="0.25">
      <c r="B48" s="177" t="s">
        <v>2734</v>
      </c>
      <c r="C48" s="177" t="s">
        <v>2803</v>
      </c>
      <c r="D48" s="177" t="s">
        <v>2803</v>
      </c>
      <c r="E48" s="177" t="s">
        <v>2803</v>
      </c>
      <c r="F48" s="177" t="s">
        <v>2803</v>
      </c>
      <c r="G48" s="177" t="s">
        <v>2803</v>
      </c>
      <c r="H48" s="177" t="s">
        <v>2803</v>
      </c>
      <c r="I48" s="177" t="s">
        <v>2803</v>
      </c>
      <c r="J48" s="177" t="s">
        <v>2803</v>
      </c>
    </row>
    <row r="49" spans="2:10" x14ac:dyDescent="0.25">
      <c r="B49" s="177" t="s">
        <v>2735</v>
      </c>
      <c r="C49" s="177" t="s">
        <v>2803</v>
      </c>
      <c r="D49" s="177" t="s">
        <v>2803</v>
      </c>
      <c r="E49" s="177" t="s">
        <v>2803</v>
      </c>
      <c r="F49" s="177" t="s">
        <v>2803</v>
      </c>
      <c r="G49" s="177" t="s">
        <v>2803</v>
      </c>
      <c r="H49" s="177" t="s">
        <v>2803</v>
      </c>
      <c r="I49" s="177" t="s">
        <v>2803</v>
      </c>
      <c r="J49" s="177" t="s">
        <v>2804</v>
      </c>
    </row>
    <row r="50" spans="2:10" x14ac:dyDescent="0.25">
      <c r="B50" s="177" t="s">
        <v>2736</v>
      </c>
      <c r="C50" s="177" t="s">
        <v>2803</v>
      </c>
      <c r="D50" s="177" t="s">
        <v>2803</v>
      </c>
      <c r="E50" s="177" t="s">
        <v>2803</v>
      </c>
      <c r="F50" s="177" t="s">
        <v>2803</v>
      </c>
      <c r="G50" s="177" t="s">
        <v>2803</v>
      </c>
      <c r="H50" s="177" t="s">
        <v>2803</v>
      </c>
      <c r="I50" s="177" t="s">
        <v>2803</v>
      </c>
      <c r="J50" s="177" t="s">
        <v>2804</v>
      </c>
    </row>
    <row r="51" spans="2:10" x14ac:dyDescent="0.25">
      <c r="B51" s="177" t="s">
        <v>2738</v>
      </c>
      <c r="C51" s="177" t="s">
        <v>2803</v>
      </c>
      <c r="D51" s="177" t="s">
        <v>2803</v>
      </c>
      <c r="E51" s="177" t="s">
        <v>2803</v>
      </c>
      <c r="F51" s="177" t="s">
        <v>2803</v>
      </c>
      <c r="G51" s="177" t="s">
        <v>2803</v>
      </c>
      <c r="H51" s="177" t="s">
        <v>2803</v>
      </c>
      <c r="I51" s="177" t="s">
        <v>2804</v>
      </c>
      <c r="J51" s="177" t="s">
        <v>2804</v>
      </c>
    </row>
    <row r="52" spans="2:10" x14ac:dyDescent="0.25">
      <c r="B52" s="177" t="s">
        <v>2739</v>
      </c>
      <c r="C52" s="177" t="s">
        <v>2803</v>
      </c>
      <c r="D52" s="177" t="s">
        <v>2803</v>
      </c>
      <c r="E52" s="177" t="s">
        <v>2803</v>
      </c>
      <c r="F52" s="177" t="s">
        <v>2803</v>
      </c>
      <c r="G52" s="177" t="s">
        <v>2803</v>
      </c>
      <c r="H52" s="177" t="s">
        <v>2804</v>
      </c>
      <c r="I52" s="177" t="s">
        <v>2804</v>
      </c>
      <c r="J52" s="177" t="s">
        <v>2804</v>
      </c>
    </row>
    <row r="53" spans="2:10" x14ac:dyDescent="0.25">
      <c r="B53" s="177" t="s">
        <v>2740</v>
      </c>
      <c r="C53" s="177" t="s">
        <v>2803</v>
      </c>
      <c r="D53" s="177" t="s">
        <v>2803</v>
      </c>
      <c r="E53" s="177" t="s">
        <v>2803</v>
      </c>
      <c r="F53" s="177" t="s">
        <v>2803</v>
      </c>
      <c r="G53" s="177" t="s">
        <v>2803</v>
      </c>
      <c r="H53" s="177" t="s">
        <v>2804</v>
      </c>
      <c r="I53" s="177" t="s">
        <v>2804</v>
      </c>
      <c r="J53" s="177" t="s">
        <v>2804</v>
      </c>
    </row>
    <row r="54" spans="2:10" x14ac:dyDescent="0.25">
      <c r="B54" s="177" t="s">
        <v>2741</v>
      </c>
      <c r="C54" s="177" t="s">
        <v>2803</v>
      </c>
      <c r="D54" s="177" t="s">
        <v>2803</v>
      </c>
      <c r="E54" s="177" t="s">
        <v>2803</v>
      </c>
      <c r="F54" s="177" t="s">
        <v>2803</v>
      </c>
      <c r="G54" s="177" t="s">
        <v>2804</v>
      </c>
      <c r="H54" s="177" t="s">
        <v>2804</v>
      </c>
      <c r="I54" s="177" t="s">
        <v>2804</v>
      </c>
      <c r="J54" s="177" t="s">
        <v>2804</v>
      </c>
    </row>
    <row r="55" spans="2:10" x14ac:dyDescent="0.25">
      <c r="B55" s="177" t="s">
        <v>2742</v>
      </c>
      <c r="C55" s="177" t="s">
        <v>2803</v>
      </c>
      <c r="D55" s="177" t="s">
        <v>2803</v>
      </c>
      <c r="E55" s="177" t="s">
        <v>2803</v>
      </c>
      <c r="F55" s="177" t="s">
        <v>2804</v>
      </c>
      <c r="G55" s="177" t="s">
        <v>2804</v>
      </c>
      <c r="H55" s="177" t="s">
        <v>2804</v>
      </c>
      <c r="I55" s="177" t="s">
        <v>2804</v>
      </c>
      <c r="J55" s="177" t="s">
        <v>2804</v>
      </c>
    </row>
    <row r="56" spans="2:10" x14ac:dyDescent="0.25">
      <c r="B56" s="177" t="s">
        <v>2743</v>
      </c>
      <c r="C56" s="177" t="s">
        <v>2803</v>
      </c>
      <c r="D56" s="177" t="s">
        <v>2803</v>
      </c>
      <c r="E56" s="177" t="s">
        <v>2803</v>
      </c>
      <c r="F56" s="177" t="s">
        <v>2804</v>
      </c>
      <c r="G56" s="177" t="s">
        <v>2804</v>
      </c>
      <c r="H56" s="177" t="s">
        <v>2804</v>
      </c>
      <c r="I56" s="177" t="s">
        <v>2804</v>
      </c>
      <c r="J56" s="177" t="s">
        <v>2804</v>
      </c>
    </row>
    <row r="57" spans="2:10" x14ac:dyDescent="0.25">
      <c r="B57" s="177" t="s">
        <v>2744</v>
      </c>
      <c r="C57" s="177" t="s">
        <v>2803</v>
      </c>
      <c r="D57" s="177" t="s">
        <v>2803</v>
      </c>
      <c r="E57" s="177" t="s">
        <v>2804</v>
      </c>
      <c r="F57" s="177" t="s">
        <v>2804</v>
      </c>
      <c r="G57" s="177" t="s">
        <v>2804</v>
      </c>
      <c r="H57" s="177" t="s">
        <v>2804</v>
      </c>
      <c r="I57" s="177" t="s">
        <v>2804</v>
      </c>
      <c r="J57" s="177" t="s">
        <v>2804</v>
      </c>
    </row>
    <row r="58" spans="2:10" x14ac:dyDescent="0.25">
      <c r="B58" s="177" t="s">
        <v>2745</v>
      </c>
      <c r="C58" s="177" t="s">
        <v>2803</v>
      </c>
      <c r="D58" s="177" t="s">
        <v>2804</v>
      </c>
      <c r="E58" s="177" t="s">
        <v>2804</v>
      </c>
      <c r="F58" s="177" t="s">
        <v>2804</v>
      </c>
      <c r="G58" s="177" t="s">
        <v>2804</v>
      </c>
      <c r="H58" s="177" t="s">
        <v>2804</v>
      </c>
      <c r="I58" s="177" t="s">
        <v>2804</v>
      </c>
      <c r="J58" s="177" t="s">
        <v>2804</v>
      </c>
    </row>
    <row r="59" spans="2:10" x14ac:dyDescent="0.25">
      <c r="B59" s="177" t="s">
        <v>2746</v>
      </c>
      <c r="C59" s="177" t="s">
        <v>2804</v>
      </c>
      <c r="D59" s="177" t="s">
        <v>2804</v>
      </c>
      <c r="E59" s="177" t="s">
        <v>2804</v>
      </c>
      <c r="F59" s="177" t="s">
        <v>2804</v>
      </c>
      <c r="G59" s="177" t="s">
        <v>2804</v>
      </c>
      <c r="H59" s="177" t="s">
        <v>2804</v>
      </c>
      <c r="I59" s="177" t="s">
        <v>2804</v>
      </c>
      <c r="J59" s="177" t="s">
        <v>2804</v>
      </c>
    </row>
    <row r="60" spans="2:10" x14ac:dyDescent="0.25">
      <c r="B60" s="177" t="s">
        <v>2747</v>
      </c>
      <c r="C60" s="177" t="s">
        <v>2804</v>
      </c>
      <c r="D60" s="177" t="s">
        <v>2804</v>
      </c>
      <c r="E60" s="177" t="s">
        <v>2804</v>
      </c>
      <c r="F60" s="177" t="s">
        <v>2804</v>
      </c>
      <c r="G60" s="177" t="s">
        <v>2804</v>
      </c>
      <c r="H60" s="177" t="s">
        <v>2804</v>
      </c>
      <c r="I60" s="177" t="s">
        <v>2804</v>
      </c>
      <c r="J60" s="177" t="s">
        <v>2804</v>
      </c>
    </row>
    <row r="61" spans="2:10" x14ac:dyDescent="0.25">
      <c r="B61" s="177" t="s">
        <v>2748</v>
      </c>
      <c r="C61" s="177" t="s">
        <v>2804</v>
      </c>
      <c r="D61" s="177" t="s">
        <v>2804</v>
      </c>
      <c r="E61" s="177" t="s">
        <v>2804</v>
      </c>
      <c r="F61" s="177" t="s">
        <v>2804</v>
      </c>
      <c r="G61" s="177" t="s">
        <v>2804</v>
      </c>
      <c r="H61" s="177" t="s">
        <v>2804</v>
      </c>
      <c r="I61" s="177" t="s">
        <v>2804</v>
      </c>
      <c r="J61" s="177" t="s">
        <v>2804</v>
      </c>
    </row>
    <row r="62" spans="2:10" x14ac:dyDescent="0.25">
      <c r="B62" s="177" t="s">
        <v>2749</v>
      </c>
      <c r="C62" s="177" t="s">
        <v>2804</v>
      </c>
      <c r="D62" s="177" t="s">
        <v>2804</v>
      </c>
      <c r="E62" s="177" t="s">
        <v>2804</v>
      </c>
      <c r="F62" s="177" t="s">
        <v>2804</v>
      </c>
      <c r="G62" s="177" t="s">
        <v>2804</v>
      </c>
      <c r="H62" s="177" t="s">
        <v>2804</v>
      </c>
      <c r="I62" s="177" t="s">
        <v>2804</v>
      </c>
      <c r="J62" s="177" t="s">
        <v>2804</v>
      </c>
    </row>
    <row r="63" spans="2:10" x14ac:dyDescent="0.25">
      <c r="B63" s="177" t="s">
        <v>2750</v>
      </c>
      <c r="C63" s="177" t="s">
        <v>2804</v>
      </c>
      <c r="D63" s="177" t="s">
        <v>2804</v>
      </c>
      <c r="E63" s="177" t="s">
        <v>2804</v>
      </c>
      <c r="F63" s="177" t="s">
        <v>2804</v>
      </c>
      <c r="G63" s="177" t="s">
        <v>2804</v>
      </c>
      <c r="H63" s="177" t="s">
        <v>2804</v>
      </c>
      <c r="I63" s="177" t="s">
        <v>2804</v>
      </c>
      <c r="J63" s="177" t="s">
        <v>2804</v>
      </c>
    </row>
    <row r="64" spans="2:10" x14ac:dyDescent="0.25">
      <c r="B64" s="177" t="s">
        <v>2751</v>
      </c>
      <c r="C64" s="177" t="s">
        <v>2804</v>
      </c>
      <c r="D64" s="177" t="s">
        <v>2804</v>
      </c>
      <c r="E64" s="177" t="s">
        <v>2804</v>
      </c>
      <c r="F64" s="177" t="s">
        <v>2804</v>
      </c>
      <c r="G64" s="177" t="s">
        <v>2804</v>
      </c>
      <c r="H64" s="177" t="s">
        <v>2804</v>
      </c>
      <c r="I64" s="177" t="s">
        <v>2804</v>
      </c>
      <c r="J64" s="177" t="s">
        <v>2804</v>
      </c>
    </row>
    <row r="65" spans="2:10" x14ac:dyDescent="0.25">
      <c r="B65" s="177" t="s">
        <v>2752</v>
      </c>
      <c r="C65" s="177" t="s">
        <v>2804</v>
      </c>
      <c r="D65" s="177" t="s">
        <v>2804</v>
      </c>
      <c r="E65" s="177" t="s">
        <v>2804</v>
      </c>
      <c r="F65" s="177" t="s">
        <v>2804</v>
      </c>
      <c r="G65" s="177" t="s">
        <v>2804</v>
      </c>
      <c r="H65" s="177" t="s">
        <v>2804</v>
      </c>
      <c r="I65" s="177" t="s">
        <v>2804</v>
      </c>
      <c r="J65" s="177" t="s">
        <v>2804</v>
      </c>
    </row>
    <row r="66" spans="2:10" x14ac:dyDescent="0.25">
      <c r="B66" s="177" t="s">
        <v>2753</v>
      </c>
      <c r="C66" s="177" t="s">
        <v>2804</v>
      </c>
      <c r="D66" s="177" t="s">
        <v>2804</v>
      </c>
      <c r="E66" s="177" t="s">
        <v>2804</v>
      </c>
      <c r="F66" s="177" t="s">
        <v>2804</v>
      </c>
      <c r="G66" s="177" t="s">
        <v>2804</v>
      </c>
      <c r="H66" s="177" t="s">
        <v>2804</v>
      </c>
      <c r="I66" s="177" t="s">
        <v>2804</v>
      </c>
      <c r="J66" s="177" t="s">
        <v>2804</v>
      </c>
    </row>
    <row r="67" spans="2:10" x14ac:dyDescent="0.25">
      <c r="B67" s="177" t="s">
        <v>2754</v>
      </c>
      <c r="C67" s="177" t="s">
        <v>2804</v>
      </c>
      <c r="D67" s="177" t="s">
        <v>2804</v>
      </c>
      <c r="E67" s="177" t="s">
        <v>2804</v>
      </c>
      <c r="F67" s="177" t="s">
        <v>2804</v>
      </c>
      <c r="G67" s="177" t="s">
        <v>2804</v>
      </c>
      <c r="H67" s="177" t="s">
        <v>2804</v>
      </c>
      <c r="I67" s="177" t="s">
        <v>2804</v>
      </c>
      <c r="J67" s="177" t="s">
        <v>2804</v>
      </c>
    </row>
    <row r="68" spans="2:10" x14ac:dyDescent="0.25">
      <c r="B68" s="177" t="s">
        <v>2755</v>
      </c>
      <c r="C68" s="177" t="s">
        <v>2804</v>
      </c>
      <c r="D68" s="177" t="s">
        <v>2804</v>
      </c>
      <c r="E68" s="177" t="s">
        <v>2804</v>
      </c>
      <c r="F68" s="177" t="s">
        <v>2804</v>
      </c>
      <c r="G68" s="177" t="s">
        <v>2804</v>
      </c>
      <c r="H68" s="177" t="s">
        <v>2804</v>
      </c>
      <c r="I68" s="177" t="s">
        <v>2804</v>
      </c>
      <c r="J68" s="177" t="s">
        <v>2804</v>
      </c>
    </row>
    <row r="69" spans="2:10" x14ac:dyDescent="0.25">
      <c r="B69" s="177" t="s">
        <v>2756</v>
      </c>
      <c r="C69" s="177" t="s">
        <v>2804</v>
      </c>
      <c r="D69" s="177" t="s">
        <v>2804</v>
      </c>
      <c r="E69" s="177" t="s">
        <v>2804</v>
      </c>
      <c r="F69" s="177" t="s">
        <v>2804</v>
      </c>
      <c r="G69" s="177" t="s">
        <v>2804</v>
      </c>
      <c r="H69" s="177" t="s">
        <v>2804</v>
      </c>
      <c r="I69" s="177" t="s">
        <v>2804</v>
      </c>
      <c r="J69" s="177" t="s">
        <v>2804</v>
      </c>
    </row>
    <row r="70" spans="2:10" x14ac:dyDescent="0.25">
      <c r="B70" s="177" t="s">
        <v>2757</v>
      </c>
      <c r="C70" s="177" t="s">
        <v>2804</v>
      </c>
      <c r="D70" s="177" t="s">
        <v>2804</v>
      </c>
      <c r="E70" s="177" t="s">
        <v>2804</v>
      </c>
      <c r="F70" s="177" t="s">
        <v>2804</v>
      </c>
      <c r="G70" s="177" t="s">
        <v>2804</v>
      </c>
      <c r="H70" s="177" t="s">
        <v>2804</v>
      </c>
      <c r="I70" s="177" t="s">
        <v>2804</v>
      </c>
      <c r="J70" s="177" t="s">
        <v>2804</v>
      </c>
    </row>
    <row r="71" spans="2:10" x14ac:dyDescent="0.25">
      <c r="B71" s="177" t="s">
        <v>2758</v>
      </c>
      <c r="C71" s="177" t="s">
        <v>2804</v>
      </c>
      <c r="D71" s="177" t="s">
        <v>2804</v>
      </c>
      <c r="E71" s="177" t="s">
        <v>2804</v>
      </c>
      <c r="F71" s="177" t="s">
        <v>2804</v>
      </c>
      <c r="G71" s="177" t="s">
        <v>2804</v>
      </c>
      <c r="H71" s="177" t="s">
        <v>2804</v>
      </c>
      <c r="I71" s="177" t="s">
        <v>2804</v>
      </c>
      <c r="J71" s="177" t="s">
        <v>2804</v>
      </c>
    </row>
    <row r="72" spans="2:10" x14ac:dyDescent="0.25">
      <c r="B72" s="177" t="s">
        <v>2759</v>
      </c>
      <c r="C72" s="177" t="s">
        <v>2804</v>
      </c>
      <c r="D72" s="177" t="s">
        <v>2804</v>
      </c>
      <c r="E72" s="177" t="s">
        <v>2804</v>
      </c>
      <c r="F72" s="177" t="s">
        <v>2804</v>
      </c>
      <c r="G72" s="177" t="s">
        <v>2804</v>
      </c>
      <c r="H72" s="177" t="s">
        <v>2804</v>
      </c>
      <c r="I72" s="177" t="s">
        <v>2804</v>
      </c>
      <c r="J72" s="177" t="s">
        <v>2805</v>
      </c>
    </row>
    <row r="73" spans="2:10" x14ac:dyDescent="0.25">
      <c r="B73" s="177" t="s">
        <v>2760</v>
      </c>
      <c r="C73" s="177" t="s">
        <v>2804</v>
      </c>
      <c r="D73" s="177" t="s">
        <v>2804</v>
      </c>
      <c r="E73" s="177" t="s">
        <v>2804</v>
      </c>
      <c r="F73" s="177" t="s">
        <v>2804</v>
      </c>
      <c r="G73" s="177" t="s">
        <v>2804</v>
      </c>
      <c r="H73" s="177" t="s">
        <v>2804</v>
      </c>
      <c r="I73" s="177" t="s">
        <v>2804</v>
      </c>
      <c r="J73" s="177" t="s">
        <v>2805</v>
      </c>
    </row>
    <row r="74" spans="2:10" x14ac:dyDescent="0.25">
      <c r="B74" s="177" t="s">
        <v>2761</v>
      </c>
      <c r="C74" s="177" t="s">
        <v>2804</v>
      </c>
      <c r="D74" s="177" t="s">
        <v>2804</v>
      </c>
      <c r="E74" s="177" t="s">
        <v>2804</v>
      </c>
      <c r="F74" s="177" t="s">
        <v>2804</v>
      </c>
      <c r="G74" s="177" t="s">
        <v>2804</v>
      </c>
      <c r="H74" s="177" t="s">
        <v>2804</v>
      </c>
      <c r="I74" s="177" t="s">
        <v>2806</v>
      </c>
      <c r="J74" s="177" t="s">
        <v>2806</v>
      </c>
    </row>
    <row r="75" spans="2:10" x14ac:dyDescent="0.25">
      <c r="B75" s="177" t="s">
        <v>2762</v>
      </c>
      <c r="C75" s="177" t="s">
        <v>2804</v>
      </c>
      <c r="D75" s="177" t="s">
        <v>2804</v>
      </c>
      <c r="E75" s="177" t="s">
        <v>2804</v>
      </c>
      <c r="F75" s="177" t="s">
        <v>2804</v>
      </c>
      <c r="G75" s="177" t="s">
        <v>2804</v>
      </c>
      <c r="H75" s="177" t="s">
        <v>2804</v>
      </c>
      <c r="I75" s="177" t="s">
        <v>2806</v>
      </c>
      <c r="J75" s="177" t="s">
        <v>2806</v>
      </c>
    </row>
    <row r="76" spans="2:10" x14ac:dyDescent="0.25">
      <c r="B76" s="177" t="s">
        <v>2763</v>
      </c>
      <c r="C76" s="177" t="s">
        <v>2804</v>
      </c>
      <c r="D76" s="177" t="s">
        <v>2804</v>
      </c>
      <c r="E76" s="177" t="s">
        <v>2804</v>
      </c>
      <c r="F76" s="177" t="s">
        <v>2804</v>
      </c>
      <c r="G76" s="177" t="s">
        <v>2804</v>
      </c>
      <c r="H76" s="177" t="s">
        <v>2806</v>
      </c>
      <c r="I76" s="177" t="s">
        <v>2806</v>
      </c>
      <c r="J76" s="177" t="s">
        <v>2806</v>
      </c>
    </row>
    <row r="77" spans="2:10" x14ac:dyDescent="0.25">
      <c r="B77" s="177" t="s">
        <v>2764</v>
      </c>
      <c r="C77" s="177" t="s">
        <v>2804</v>
      </c>
      <c r="D77" s="177" t="s">
        <v>2804</v>
      </c>
      <c r="E77" s="177" t="s">
        <v>2804</v>
      </c>
      <c r="F77" s="177" t="s">
        <v>2804</v>
      </c>
      <c r="G77" s="177" t="s">
        <v>2804</v>
      </c>
      <c r="H77" s="177" t="s">
        <v>2806</v>
      </c>
      <c r="I77" s="177" t="s">
        <v>2806</v>
      </c>
      <c r="J77" s="177" t="s">
        <v>2806</v>
      </c>
    </row>
    <row r="78" spans="2:10" x14ac:dyDescent="0.25">
      <c r="B78" s="177" t="s">
        <v>2765</v>
      </c>
      <c r="C78" s="177" t="s">
        <v>2804</v>
      </c>
      <c r="D78" s="177" t="s">
        <v>2804</v>
      </c>
      <c r="E78" s="177" t="s">
        <v>2804</v>
      </c>
      <c r="F78" s="177" t="s">
        <v>2804</v>
      </c>
      <c r="G78" s="177" t="s">
        <v>2804</v>
      </c>
      <c r="H78" s="177" t="s">
        <v>2806</v>
      </c>
      <c r="I78" s="177" t="s">
        <v>2806</v>
      </c>
      <c r="J78" s="177" t="s">
        <v>2806</v>
      </c>
    </row>
    <row r="79" spans="2:10" x14ac:dyDescent="0.25">
      <c r="B79" s="177" t="s">
        <v>2766</v>
      </c>
      <c r="C79" s="177" t="s">
        <v>2804</v>
      </c>
      <c r="D79" s="177" t="s">
        <v>2804</v>
      </c>
      <c r="E79" s="177" t="s">
        <v>2804</v>
      </c>
      <c r="F79" s="177" t="s">
        <v>2804</v>
      </c>
      <c r="G79" s="177" t="s">
        <v>2806</v>
      </c>
      <c r="H79" s="177" t="s">
        <v>2806</v>
      </c>
      <c r="I79" s="177" t="s">
        <v>2806</v>
      </c>
      <c r="J79" s="177" t="s">
        <v>2806</v>
      </c>
    </row>
    <row r="80" spans="2:10" x14ac:dyDescent="0.25">
      <c r="B80" s="177" t="s">
        <v>2767</v>
      </c>
      <c r="C80" s="177" t="s">
        <v>2804</v>
      </c>
      <c r="D80" s="177" t="s">
        <v>2804</v>
      </c>
      <c r="E80" s="177" t="s">
        <v>2804</v>
      </c>
      <c r="F80" s="177" t="s">
        <v>2804</v>
      </c>
      <c r="G80" s="177" t="s">
        <v>2806</v>
      </c>
      <c r="H80" s="177" t="s">
        <v>2806</v>
      </c>
      <c r="I80" s="177" t="s">
        <v>2806</v>
      </c>
      <c r="J80" s="177" t="s">
        <v>2806</v>
      </c>
    </row>
    <row r="81" spans="2:10" x14ac:dyDescent="0.25">
      <c r="B81" s="177" t="s">
        <v>2768</v>
      </c>
      <c r="C81" s="177" t="s">
        <v>2804</v>
      </c>
      <c r="D81" s="177" t="s">
        <v>2804</v>
      </c>
      <c r="E81" s="177" t="s">
        <v>2804</v>
      </c>
      <c r="F81" s="177" t="s">
        <v>2806</v>
      </c>
      <c r="G81" s="177" t="s">
        <v>2806</v>
      </c>
      <c r="H81" s="177" t="s">
        <v>2806</v>
      </c>
      <c r="I81" s="177" t="s">
        <v>2806</v>
      </c>
      <c r="J81" s="177" t="s">
        <v>2806</v>
      </c>
    </row>
    <row r="82" spans="2:10" x14ac:dyDescent="0.25">
      <c r="B82" s="177" t="s">
        <v>2769</v>
      </c>
      <c r="C82" s="177" t="s">
        <v>2804</v>
      </c>
      <c r="D82" s="177" t="s">
        <v>2804</v>
      </c>
      <c r="E82" s="177" t="s">
        <v>2804</v>
      </c>
      <c r="F82" s="177" t="s">
        <v>2806</v>
      </c>
      <c r="G82" s="177" t="s">
        <v>2806</v>
      </c>
      <c r="H82" s="177" t="s">
        <v>2806</v>
      </c>
      <c r="I82" s="177" t="s">
        <v>2806</v>
      </c>
      <c r="J82" s="177" t="s">
        <v>2806</v>
      </c>
    </row>
    <row r="83" spans="2:10" x14ac:dyDescent="0.25">
      <c r="B83" s="177" t="s">
        <v>2770</v>
      </c>
      <c r="C83" s="177" t="s">
        <v>2804</v>
      </c>
      <c r="D83" s="177" t="s">
        <v>2804</v>
      </c>
      <c r="E83" s="177" t="s">
        <v>2806</v>
      </c>
      <c r="F83" s="177" t="s">
        <v>2806</v>
      </c>
      <c r="G83" s="177" t="s">
        <v>2806</v>
      </c>
      <c r="H83" s="177" t="s">
        <v>2806</v>
      </c>
      <c r="I83" s="177" t="s">
        <v>2806</v>
      </c>
      <c r="J83" s="177" t="s">
        <v>2806</v>
      </c>
    </row>
    <row r="84" spans="2:10" x14ac:dyDescent="0.25">
      <c r="B84" s="177" t="s">
        <v>2771</v>
      </c>
      <c r="C84" s="177" t="s">
        <v>2804</v>
      </c>
      <c r="D84" s="177" t="s">
        <v>2804</v>
      </c>
      <c r="E84" s="177" t="s">
        <v>2806</v>
      </c>
      <c r="F84" s="177" t="s">
        <v>2806</v>
      </c>
      <c r="G84" s="177" t="s">
        <v>2806</v>
      </c>
      <c r="H84" s="177" t="s">
        <v>2806</v>
      </c>
      <c r="I84" s="177" t="s">
        <v>2806</v>
      </c>
      <c r="J84" s="177" t="s">
        <v>2806</v>
      </c>
    </row>
    <row r="85" spans="2:10" x14ac:dyDescent="0.25">
      <c r="B85" s="177" t="s">
        <v>2772</v>
      </c>
      <c r="C85" s="177" t="s">
        <v>2804</v>
      </c>
      <c r="D85" s="177" t="s">
        <v>2806</v>
      </c>
      <c r="E85" s="177" t="s">
        <v>2806</v>
      </c>
      <c r="F85" s="177" t="s">
        <v>2806</v>
      </c>
      <c r="G85" s="177" t="s">
        <v>2806</v>
      </c>
      <c r="H85" s="177" t="s">
        <v>2806</v>
      </c>
      <c r="I85" s="177" t="s">
        <v>2806</v>
      </c>
      <c r="J85" s="177" t="s">
        <v>2806</v>
      </c>
    </row>
    <row r="86" spans="2:10" x14ac:dyDescent="0.25">
      <c r="B86" s="177" t="s">
        <v>2773</v>
      </c>
      <c r="C86" s="177" t="s">
        <v>2804</v>
      </c>
      <c r="D86" s="177" t="s">
        <v>2806</v>
      </c>
      <c r="E86" s="177" t="s">
        <v>2806</v>
      </c>
      <c r="F86" s="177" t="s">
        <v>2806</v>
      </c>
      <c r="G86" s="177" t="s">
        <v>2806</v>
      </c>
      <c r="H86" s="177" t="s">
        <v>2806</v>
      </c>
      <c r="I86" s="177" t="s">
        <v>2806</v>
      </c>
      <c r="J86" s="177" t="s">
        <v>2806</v>
      </c>
    </row>
    <row r="87" spans="2:10" x14ac:dyDescent="0.25">
      <c r="B87" s="177" t="s">
        <v>2774</v>
      </c>
      <c r="C87" s="177" t="s">
        <v>2806</v>
      </c>
      <c r="D87" s="177" t="s">
        <v>2806</v>
      </c>
      <c r="E87" s="177" t="s">
        <v>2806</v>
      </c>
      <c r="F87" s="177" t="s">
        <v>2806</v>
      </c>
      <c r="G87" s="177" t="s">
        <v>2806</v>
      </c>
      <c r="H87" s="177" t="s">
        <v>2806</v>
      </c>
      <c r="I87" s="177" t="s">
        <v>2806</v>
      </c>
      <c r="J87" s="177" t="s">
        <v>2806</v>
      </c>
    </row>
    <row r="88" spans="2:10" x14ac:dyDescent="0.25">
      <c r="B88" s="177" t="s">
        <v>2775</v>
      </c>
      <c r="C88" s="177" t="s">
        <v>2806</v>
      </c>
      <c r="D88" s="177" t="s">
        <v>2806</v>
      </c>
      <c r="E88" s="177" t="s">
        <v>2806</v>
      </c>
      <c r="F88" s="177" t="s">
        <v>2806</v>
      </c>
      <c r="G88" s="177" t="s">
        <v>2806</v>
      </c>
      <c r="H88" s="177" t="s">
        <v>2806</v>
      </c>
      <c r="I88" s="177" t="s">
        <v>2806</v>
      </c>
      <c r="J88" s="177" t="s">
        <v>2806</v>
      </c>
    </row>
    <row r="89" spans="2:10" x14ac:dyDescent="0.25">
      <c r="B89" s="177" t="s">
        <v>2776</v>
      </c>
      <c r="C89" s="177" t="s">
        <v>2806</v>
      </c>
      <c r="D89" s="177" t="s">
        <v>2806</v>
      </c>
      <c r="E89" s="177" t="s">
        <v>2806</v>
      </c>
      <c r="F89" s="177" t="s">
        <v>2806</v>
      </c>
      <c r="G89" s="177" t="s">
        <v>2806</v>
      </c>
      <c r="H89" s="177" t="s">
        <v>2806</v>
      </c>
      <c r="I89" s="177" t="s">
        <v>2806</v>
      </c>
      <c r="J89" s="177" t="s">
        <v>2806</v>
      </c>
    </row>
    <row r="90" spans="2:10" x14ac:dyDescent="0.25">
      <c r="B90" s="177" t="s">
        <v>2777</v>
      </c>
      <c r="C90" s="177" t="s">
        <v>2806</v>
      </c>
      <c r="D90" s="177" t="s">
        <v>2806</v>
      </c>
      <c r="E90" s="177" t="s">
        <v>2806</v>
      </c>
      <c r="F90" s="177" t="s">
        <v>2806</v>
      </c>
      <c r="G90" s="177" t="s">
        <v>2806</v>
      </c>
      <c r="H90" s="177" t="s">
        <v>2806</v>
      </c>
      <c r="I90" s="177" t="s">
        <v>2806</v>
      </c>
      <c r="J90" s="177" t="s">
        <v>2806</v>
      </c>
    </row>
    <row r="91" spans="2:10" x14ac:dyDescent="0.25">
      <c r="B91" s="177" t="s">
        <v>2778</v>
      </c>
      <c r="C91" s="177" t="s">
        <v>2806</v>
      </c>
      <c r="D91" s="177" t="s">
        <v>2806</v>
      </c>
      <c r="E91" s="177" t="s">
        <v>2806</v>
      </c>
      <c r="F91" s="177" t="s">
        <v>2806</v>
      </c>
      <c r="G91" s="177" t="s">
        <v>2806</v>
      </c>
      <c r="H91" s="177" t="s">
        <v>2806</v>
      </c>
      <c r="I91" s="177" t="s">
        <v>2806</v>
      </c>
      <c r="J91" s="177" t="s">
        <v>2806</v>
      </c>
    </row>
    <row r="92" spans="2:10" x14ac:dyDescent="0.25">
      <c r="B92" s="177" t="s">
        <v>2779</v>
      </c>
      <c r="C92" s="177" t="s">
        <v>2806</v>
      </c>
      <c r="D92" s="177" t="s">
        <v>2806</v>
      </c>
      <c r="E92" s="177" t="s">
        <v>2806</v>
      </c>
      <c r="F92" s="177" t="s">
        <v>2806</v>
      </c>
      <c r="G92" s="177" t="s">
        <v>2806</v>
      </c>
      <c r="H92" s="177" t="s">
        <v>2806</v>
      </c>
      <c r="I92" s="177" t="s">
        <v>2806</v>
      </c>
      <c r="J92" s="177" t="s">
        <v>2806</v>
      </c>
    </row>
    <row r="93" spans="2:10" x14ac:dyDescent="0.25">
      <c r="B93" s="177" t="s">
        <v>2780</v>
      </c>
      <c r="C93" s="177" t="s">
        <v>2806</v>
      </c>
      <c r="D93" s="177" t="s">
        <v>2806</v>
      </c>
      <c r="E93" s="177" t="s">
        <v>2806</v>
      </c>
      <c r="F93" s="177" t="s">
        <v>2806</v>
      </c>
      <c r="G93" s="177" t="s">
        <v>2806</v>
      </c>
      <c r="H93" s="177" t="s">
        <v>2806</v>
      </c>
      <c r="I93" s="177" t="s">
        <v>2806</v>
      </c>
      <c r="J93" s="177" t="s">
        <v>2806</v>
      </c>
    </row>
    <row r="94" spans="2:10" x14ac:dyDescent="0.25">
      <c r="B94" s="177" t="s">
        <v>2781</v>
      </c>
      <c r="C94" s="177" t="s">
        <v>2806</v>
      </c>
      <c r="D94" s="177" t="s">
        <v>2806</v>
      </c>
      <c r="E94" s="177" t="s">
        <v>2806</v>
      </c>
      <c r="F94" s="177" t="s">
        <v>2806</v>
      </c>
      <c r="G94" s="177" t="s">
        <v>2806</v>
      </c>
      <c r="H94" s="177" t="s">
        <v>2806</v>
      </c>
      <c r="I94" s="177" t="s">
        <v>2806</v>
      </c>
      <c r="J94" s="177" t="s">
        <v>2806</v>
      </c>
    </row>
    <row r="95" spans="2:10" x14ac:dyDescent="0.25">
      <c r="B95" s="177" t="s">
        <v>2782</v>
      </c>
      <c r="C95" s="177" t="s">
        <v>2806</v>
      </c>
      <c r="D95" s="177" t="s">
        <v>2806</v>
      </c>
      <c r="E95" s="177" t="s">
        <v>2806</v>
      </c>
      <c r="F95" s="177" t="s">
        <v>2806</v>
      </c>
      <c r="G95" s="177" t="s">
        <v>2806</v>
      </c>
      <c r="H95" s="177" t="s">
        <v>2806</v>
      </c>
      <c r="I95" s="177" t="s">
        <v>2806</v>
      </c>
      <c r="J95" s="177" t="s">
        <v>2806</v>
      </c>
    </row>
    <row r="96" spans="2:10" x14ac:dyDescent="0.25">
      <c r="B96" s="177" t="s">
        <v>2783</v>
      </c>
      <c r="C96" s="177" t="s">
        <v>2806</v>
      </c>
      <c r="D96" s="177" t="s">
        <v>2806</v>
      </c>
      <c r="E96" s="177" t="s">
        <v>2806</v>
      </c>
      <c r="F96" s="177" t="s">
        <v>2806</v>
      </c>
      <c r="G96" s="177" t="s">
        <v>2806</v>
      </c>
      <c r="H96" s="177" t="s">
        <v>2806</v>
      </c>
      <c r="I96" s="177" t="s">
        <v>2806</v>
      </c>
      <c r="J96" s="177" t="s">
        <v>2806</v>
      </c>
    </row>
    <row r="97" spans="2:10" x14ac:dyDescent="0.25">
      <c r="B97" s="177" t="s">
        <v>2784</v>
      </c>
      <c r="C97" s="177" t="s">
        <v>2806</v>
      </c>
      <c r="D97" s="177" t="s">
        <v>2806</v>
      </c>
      <c r="E97" s="177" t="s">
        <v>2806</v>
      </c>
      <c r="F97" s="177" t="s">
        <v>2806</v>
      </c>
      <c r="G97" s="177" t="s">
        <v>2806</v>
      </c>
      <c r="H97" s="177" t="s">
        <v>2806</v>
      </c>
      <c r="I97" s="177" t="s">
        <v>2806</v>
      </c>
      <c r="J97" s="177" t="s">
        <v>2806</v>
      </c>
    </row>
    <row r="98" spans="2:10" x14ac:dyDescent="0.25">
      <c r="B98" s="177" t="s">
        <v>2785</v>
      </c>
      <c r="C98" s="177" t="s">
        <v>2806</v>
      </c>
      <c r="D98" s="177" t="s">
        <v>2806</v>
      </c>
      <c r="E98" s="177" t="s">
        <v>2806</v>
      </c>
      <c r="F98" s="177" t="s">
        <v>2806</v>
      </c>
      <c r="G98" s="177" t="s">
        <v>2806</v>
      </c>
      <c r="H98" s="177" t="s">
        <v>2806</v>
      </c>
      <c r="I98" s="177" t="s">
        <v>2806</v>
      </c>
      <c r="J98" s="177" t="s">
        <v>2806</v>
      </c>
    </row>
    <row r="99" spans="2:10" x14ac:dyDescent="0.25">
      <c r="B99" s="177" t="s">
        <v>2786</v>
      </c>
      <c r="C99" s="177" t="s">
        <v>2806</v>
      </c>
      <c r="D99" s="177" t="s">
        <v>2806</v>
      </c>
      <c r="E99" s="177" t="s">
        <v>2806</v>
      </c>
      <c r="F99" s="177" t="s">
        <v>2806</v>
      </c>
      <c r="G99" s="177" t="s">
        <v>2806</v>
      </c>
      <c r="H99" s="177" t="s">
        <v>2806</v>
      </c>
      <c r="I99" s="177" t="s">
        <v>2806</v>
      </c>
      <c r="J99" s="177" t="s">
        <v>2806</v>
      </c>
    </row>
    <row r="100" spans="2:10" x14ac:dyDescent="0.25">
      <c r="B100" s="177" t="s">
        <v>2787</v>
      </c>
      <c r="C100" s="177" t="s">
        <v>2806</v>
      </c>
      <c r="D100" s="177" t="s">
        <v>2806</v>
      </c>
      <c r="E100" s="177" t="s">
        <v>2806</v>
      </c>
      <c r="F100" s="177" t="s">
        <v>2806</v>
      </c>
      <c r="G100" s="177" t="s">
        <v>2806</v>
      </c>
      <c r="H100" s="177" t="s">
        <v>2806</v>
      </c>
      <c r="I100" s="177" t="s">
        <v>2806</v>
      </c>
      <c r="J100" s="177" t="s">
        <v>2806</v>
      </c>
    </row>
    <row r="101" spans="2:10" x14ac:dyDescent="0.25">
      <c r="B101" s="177" t="s">
        <v>2788</v>
      </c>
      <c r="C101" s="177" t="s">
        <v>2806</v>
      </c>
      <c r="D101" s="177" t="s">
        <v>2806</v>
      </c>
      <c r="E101" s="177" t="s">
        <v>2806</v>
      </c>
      <c r="F101" s="177" t="s">
        <v>2806</v>
      </c>
      <c r="G101" s="177" t="s">
        <v>2806</v>
      </c>
      <c r="H101" s="177" t="s">
        <v>2806</v>
      </c>
      <c r="I101" s="177" t="s">
        <v>2806</v>
      </c>
      <c r="J101" s="177" t="s">
        <v>2806</v>
      </c>
    </row>
  </sheetData>
  <mergeCells count="5">
    <mergeCell ref="B4:J4"/>
    <mergeCell ref="O4:P4"/>
    <mergeCell ref="B3:M3"/>
    <mergeCell ref="B2:M2"/>
    <mergeCell ref="B1:M1"/>
  </mergeCells>
  <hyperlinks>
    <hyperlink ref="O4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S93"/>
  <sheetViews>
    <sheetView zoomScale="90" zoomScaleNormal="90" workbookViewId="0">
      <selection activeCell="B3" sqref="B3:I3"/>
    </sheetView>
  </sheetViews>
  <sheetFormatPr defaultColWidth="11.85546875" defaultRowHeight="15" x14ac:dyDescent="0.25"/>
  <cols>
    <col min="1" max="1" width="2.28515625" customWidth="1"/>
    <col min="2" max="2" width="17.28515625" customWidth="1"/>
    <col min="3" max="3" width="18.5703125" customWidth="1"/>
    <col min="4" max="6" width="16.85546875" customWidth="1"/>
    <col min="7" max="14" width="9.140625" customWidth="1"/>
    <col min="15" max="15" width="20.85546875" customWidth="1"/>
    <col min="16" max="64" width="9.140625" customWidth="1"/>
  </cols>
  <sheetData>
    <row r="1" spans="2:19" ht="24" customHeight="1" x14ac:dyDescent="0.25">
      <c r="B1" s="1118" t="s">
        <v>2921</v>
      </c>
      <c r="C1" s="1118"/>
      <c r="D1" s="1118"/>
      <c r="E1" s="1118"/>
      <c r="F1" s="1118"/>
      <c r="G1" s="1118"/>
      <c r="H1" s="1118"/>
      <c r="I1" s="1118"/>
    </row>
    <row r="2" spans="2:19" ht="185.25" customHeight="1" x14ac:dyDescent="0.25">
      <c r="B2" s="1102"/>
      <c r="C2" s="1102"/>
      <c r="D2" s="1102"/>
      <c r="E2" s="1102"/>
      <c r="F2" s="1102"/>
      <c r="G2" s="1102"/>
      <c r="H2" s="1102"/>
      <c r="I2" s="1102"/>
      <c r="J2" s="1102"/>
    </row>
    <row r="3" spans="2:19" ht="21.75" customHeight="1" x14ac:dyDescent="0.25">
      <c r="B3" s="1118" t="s">
        <v>2922</v>
      </c>
      <c r="C3" s="1118"/>
      <c r="D3" s="1118"/>
      <c r="E3" s="1118"/>
      <c r="F3" s="1118"/>
      <c r="G3" s="1118"/>
      <c r="H3" s="1118"/>
      <c r="I3" s="1118"/>
    </row>
    <row r="4" spans="2:19" x14ac:dyDescent="0.25">
      <c r="B4" s="1091" t="s">
        <v>2807</v>
      </c>
      <c r="C4" s="1091"/>
      <c r="D4" s="1091"/>
      <c r="E4" s="357"/>
    </row>
    <row r="5" spans="2:19" ht="24" customHeight="1" x14ac:dyDescent="0.25">
      <c r="B5" s="1092" t="s">
        <v>2808</v>
      </c>
      <c r="C5" s="1092"/>
      <c r="D5" s="1092"/>
      <c r="E5" s="1092"/>
      <c r="F5" s="1092"/>
      <c r="R5" s="6" t="s">
        <v>42</v>
      </c>
      <c r="S5" s="6"/>
    </row>
    <row r="6" spans="2:19" ht="30" customHeight="1" x14ac:dyDescent="0.25">
      <c r="B6" s="857" t="s">
        <v>2809</v>
      </c>
      <c r="C6" s="858" t="s">
        <v>2810</v>
      </c>
      <c r="D6" s="859" t="s">
        <v>40</v>
      </c>
      <c r="E6" s="860" t="s">
        <v>2810</v>
      </c>
      <c r="F6" s="859" t="s">
        <v>40</v>
      </c>
      <c r="G6" s="861"/>
      <c r="H6" s="1093" t="s">
        <v>2811</v>
      </c>
      <c r="I6" s="1093"/>
      <c r="J6" s="1093"/>
      <c r="K6" s="1093"/>
      <c r="L6" s="1093"/>
      <c r="M6" s="1093"/>
      <c r="N6" s="1093"/>
      <c r="O6" s="1093"/>
      <c r="S6" s="862"/>
    </row>
    <row r="7" spans="2:19" x14ac:dyDescent="0.25">
      <c r="B7" s="863">
        <v>5</v>
      </c>
      <c r="C7" s="864" t="s">
        <v>2812</v>
      </c>
      <c r="D7" s="865">
        <v>18081</v>
      </c>
      <c r="E7" s="866" t="s">
        <v>2813</v>
      </c>
      <c r="F7" s="867">
        <v>18421</v>
      </c>
      <c r="H7" t="s">
        <v>2814</v>
      </c>
    </row>
    <row r="8" spans="2:19" x14ac:dyDescent="0.25">
      <c r="B8" s="868">
        <v>10</v>
      </c>
      <c r="C8" s="869" t="s">
        <v>2815</v>
      </c>
      <c r="D8" s="795">
        <v>18933</v>
      </c>
      <c r="E8" s="206" t="s">
        <v>2816</v>
      </c>
      <c r="F8" s="870">
        <v>19272</v>
      </c>
      <c r="H8" t="s">
        <v>2817</v>
      </c>
    </row>
    <row r="9" spans="2:19" x14ac:dyDescent="0.25">
      <c r="B9" s="868">
        <v>15</v>
      </c>
      <c r="C9" s="869" t="s">
        <v>2818</v>
      </c>
      <c r="D9" s="795">
        <v>20871</v>
      </c>
      <c r="E9" s="272" t="s">
        <v>2819</v>
      </c>
      <c r="F9" s="870">
        <v>21211</v>
      </c>
      <c r="H9" t="s">
        <v>2820</v>
      </c>
    </row>
    <row r="10" spans="2:19" x14ac:dyDescent="0.25">
      <c r="B10" s="868">
        <v>20</v>
      </c>
      <c r="C10" s="869" t="s">
        <v>2821</v>
      </c>
      <c r="D10" s="795">
        <v>23834</v>
      </c>
      <c r="E10" s="272" t="s">
        <v>2822</v>
      </c>
      <c r="F10" s="870">
        <v>24173</v>
      </c>
    </row>
    <row r="11" spans="2:19" x14ac:dyDescent="0.25">
      <c r="B11" s="868">
        <v>25</v>
      </c>
      <c r="C11" s="869" t="s">
        <v>2823</v>
      </c>
      <c r="D11" s="795">
        <v>24897</v>
      </c>
      <c r="E11" s="272" t="s">
        <v>2824</v>
      </c>
      <c r="F11" s="870">
        <v>25237</v>
      </c>
    </row>
    <row r="12" spans="2:19" x14ac:dyDescent="0.25">
      <c r="B12" s="868">
        <v>30</v>
      </c>
      <c r="C12" s="869" t="s">
        <v>2825</v>
      </c>
      <c r="D12" s="795">
        <v>28756</v>
      </c>
      <c r="E12" s="250" t="s">
        <v>2826</v>
      </c>
      <c r="F12" s="870">
        <v>29096</v>
      </c>
    </row>
    <row r="13" spans="2:19" x14ac:dyDescent="0.25">
      <c r="B13" s="871">
        <v>35</v>
      </c>
      <c r="C13" s="872" t="s">
        <v>2827</v>
      </c>
      <c r="D13" s="873">
        <v>31671</v>
      </c>
      <c r="E13" s="874" t="s">
        <v>2828</v>
      </c>
      <c r="F13" s="875">
        <v>32011</v>
      </c>
    </row>
    <row r="15" spans="2:19" x14ac:dyDescent="0.25">
      <c r="B15" s="1020" t="s">
        <v>2829</v>
      </c>
      <c r="C15" s="1020"/>
      <c r="D15" s="1020"/>
      <c r="E15" s="357"/>
    </row>
    <row r="16" spans="2:19" ht="27.75" customHeight="1" x14ac:dyDescent="0.25">
      <c r="B16" s="1092" t="s">
        <v>2830</v>
      </c>
      <c r="C16" s="1092"/>
      <c r="D16" s="1092"/>
      <c r="E16" s="1092"/>
      <c r="F16" s="1092"/>
      <c r="H16" s="1093" t="s">
        <v>2831</v>
      </c>
      <c r="I16" s="1093"/>
      <c r="J16" s="1093"/>
      <c r="K16" s="1093"/>
      <c r="L16" s="1093"/>
      <c r="M16" s="1093"/>
      <c r="N16" s="1093"/>
      <c r="O16" s="1093"/>
      <c r="P16" s="1093"/>
    </row>
    <row r="17" spans="2:16" ht="34.5" customHeight="1" x14ac:dyDescent="0.25">
      <c r="B17" s="857" t="s">
        <v>2809</v>
      </c>
      <c r="C17" s="858" t="s">
        <v>2810</v>
      </c>
      <c r="D17" s="859" t="s">
        <v>40</v>
      </c>
      <c r="E17" s="860" t="s">
        <v>2810</v>
      </c>
      <c r="F17" s="859" t="s">
        <v>40</v>
      </c>
      <c r="G17" s="861"/>
      <c r="H17" s="1093"/>
      <c r="I17" s="1093"/>
      <c r="J17" s="1093"/>
      <c r="K17" s="1093"/>
      <c r="L17" s="1093"/>
      <c r="M17" s="1093"/>
      <c r="N17" s="1093"/>
      <c r="O17" s="1093"/>
      <c r="P17" s="1093"/>
    </row>
    <row r="18" spans="2:16" x14ac:dyDescent="0.25">
      <c r="B18" s="863">
        <v>5</v>
      </c>
      <c r="C18" s="876" t="s">
        <v>2832</v>
      </c>
      <c r="D18" s="813">
        <v>18121</v>
      </c>
      <c r="E18" s="866" t="s">
        <v>2833</v>
      </c>
      <c r="F18" s="867">
        <v>20358</v>
      </c>
      <c r="H18" t="s">
        <v>2814</v>
      </c>
    </row>
    <row r="19" spans="2:16" x14ac:dyDescent="0.25">
      <c r="B19" s="868">
        <v>10</v>
      </c>
      <c r="C19" s="869" t="s">
        <v>2834</v>
      </c>
      <c r="D19" s="795">
        <v>18973</v>
      </c>
      <c r="E19" s="206" t="s">
        <v>2835</v>
      </c>
      <c r="F19" s="870">
        <v>21210</v>
      </c>
      <c r="H19" t="s">
        <v>2817</v>
      </c>
    </row>
    <row r="20" spans="2:16" x14ac:dyDescent="0.25">
      <c r="B20" s="868">
        <v>15</v>
      </c>
      <c r="C20" s="869" t="s">
        <v>2836</v>
      </c>
      <c r="D20" s="795">
        <v>20911</v>
      </c>
      <c r="E20" s="272" t="s">
        <v>2837</v>
      </c>
      <c r="F20" s="870">
        <v>23148</v>
      </c>
      <c r="H20" t="s">
        <v>2820</v>
      </c>
    </row>
    <row r="21" spans="2:16" x14ac:dyDescent="0.25">
      <c r="B21" s="868">
        <v>20</v>
      </c>
      <c r="C21" s="869" t="s">
        <v>2838</v>
      </c>
      <c r="D21" s="795">
        <v>23874</v>
      </c>
      <c r="E21" s="272" t="s">
        <v>2839</v>
      </c>
      <c r="F21" s="870">
        <v>26111</v>
      </c>
    </row>
    <row r="22" spans="2:16" x14ac:dyDescent="0.25">
      <c r="B22" s="868">
        <v>25</v>
      </c>
      <c r="C22" s="869" t="s">
        <v>2840</v>
      </c>
      <c r="D22" s="795">
        <v>24937</v>
      </c>
      <c r="E22" s="272" t="s">
        <v>2841</v>
      </c>
      <c r="F22" s="870">
        <v>27174</v>
      </c>
      <c r="H22" t="s">
        <v>2814</v>
      </c>
    </row>
    <row r="23" spans="2:16" x14ac:dyDescent="0.25">
      <c r="B23" s="868">
        <v>30</v>
      </c>
      <c r="C23" s="869" t="s">
        <v>2842</v>
      </c>
      <c r="D23" s="795">
        <v>28796</v>
      </c>
      <c r="E23" s="250" t="s">
        <v>2843</v>
      </c>
      <c r="F23" s="870">
        <v>31033</v>
      </c>
      <c r="H23" t="s">
        <v>2817</v>
      </c>
    </row>
    <row r="24" spans="2:16" x14ac:dyDescent="0.25">
      <c r="B24" s="871">
        <v>35</v>
      </c>
      <c r="C24" s="872" t="s">
        <v>2844</v>
      </c>
      <c r="D24" s="873">
        <v>31711</v>
      </c>
      <c r="E24" s="874" t="s">
        <v>2845</v>
      </c>
      <c r="F24" s="875">
        <v>33949</v>
      </c>
      <c r="H24" t="s">
        <v>2820</v>
      </c>
    </row>
    <row r="25" spans="2:16" x14ac:dyDescent="0.25">
      <c r="D25" s="877"/>
      <c r="E25" s="356"/>
    </row>
    <row r="27" spans="2:16" x14ac:dyDescent="0.25">
      <c r="B27" s="1091" t="s">
        <v>2846</v>
      </c>
      <c r="C27" s="1091"/>
      <c r="D27" s="1091"/>
      <c r="E27" s="357"/>
    </row>
    <row r="28" spans="2:16" ht="33.75" customHeight="1" x14ac:dyDescent="0.25">
      <c r="B28" s="1092" t="s">
        <v>2847</v>
      </c>
      <c r="C28" s="1092"/>
      <c r="D28" s="1092"/>
      <c r="E28" s="878"/>
    </row>
    <row r="29" spans="2:16" ht="30.75" customHeight="1" x14ac:dyDescent="0.25">
      <c r="B29" s="857" t="s">
        <v>2809</v>
      </c>
      <c r="C29" s="858" t="s">
        <v>2810</v>
      </c>
      <c r="D29" s="879" t="s">
        <v>40</v>
      </c>
      <c r="E29" s="880"/>
      <c r="G29" s="881"/>
      <c r="H29" s="1094" t="s">
        <v>2848</v>
      </c>
      <c r="I29" s="1094"/>
      <c r="J29" s="1094"/>
      <c r="K29" s="1094"/>
      <c r="L29" s="1094"/>
      <c r="M29" s="1094"/>
      <c r="N29" s="1094"/>
      <c r="O29" s="1094"/>
    </row>
    <row r="30" spans="2:16" x14ac:dyDescent="0.25">
      <c r="B30" s="882" t="s">
        <v>2849</v>
      </c>
      <c r="C30" s="864" t="s">
        <v>2850</v>
      </c>
      <c r="D30" s="867">
        <v>37197</v>
      </c>
      <c r="E30" s="883"/>
      <c r="H30" t="s">
        <v>2814</v>
      </c>
    </row>
    <row r="31" spans="2:16" x14ac:dyDescent="0.25">
      <c r="B31" s="884" t="s">
        <v>2851</v>
      </c>
      <c r="C31" s="869" t="s">
        <v>2852</v>
      </c>
      <c r="D31" s="870">
        <v>38901</v>
      </c>
      <c r="E31" s="883"/>
      <c r="H31" t="s">
        <v>2817</v>
      </c>
    </row>
    <row r="32" spans="2:16" x14ac:dyDescent="0.25">
      <c r="B32" s="884" t="s">
        <v>2853</v>
      </c>
      <c r="C32" s="869" t="s">
        <v>2854</v>
      </c>
      <c r="D32" s="870">
        <v>42778</v>
      </c>
      <c r="E32" s="883"/>
      <c r="H32" t="s">
        <v>2820</v>
      </c>
    </row>
    <row r="33" spans="2:8" x14ac:dyDescent="0.25">
      <c r="B33" s="884" t="s">
        <v>2855</v>
      </c>
      <c r="C33" s="869" t="s">
        <v>2856</v>
      </c>
      <c r="D33" s="870">
        <v>48703</v>
      </c>
      <c r="E33" s="883"/>
    </row>
    <row r="34" spans="2:8" x14ac:dyDescent="0.25">
      <c r="B34" s="884" t="s">
        <v>2857</v>
      </c>
      <c r="C34" s="869" t="s">
        <v>2858</v>
      </c>
      <c r="D34" s="870">
        <v>56839</v>
      </c>
      <c r="E34" s="883"/>
    </row>
    <row r="35" spans="2:8" x14ac:dyDescent="0.25">
      <c r="B35" s="884" t="s">
        <v>2859</v>
      </c>
      <c r="C35" s="869" t="s">
        <v>2860</v>
      </c>
      <c r="D35" s="870">
        <v>75971</v>
      </c>
      <c r="E35" s="883"/>
    </row>
    <row r="36" spans="2:8" x14ac:dyDescent="0.25">
      <c r="B36" s="885" t="s">
        <v>2861</v>
      </c>
      <c r="C36" s="872" t="s">
        <v>2862</v>
      </c>
      <c r="D36" s="875">
        <v>78501</v>
      </c>
      <c r="E36" s="883"/>
    </row>
    <row r="39" spans="2:8" x14ac:dyDescent="0.25">
      <c r="B39" s="1020" t="s">
        <v>2863</v>
      </c>
      <c r="C39" s="1020"/>
      <c r="D39" s="1020"/>
    </row>
    <row r="41" spans="2:8" x14ac:dyDescent="0.25">
      <c r="B41" s="1095" t="s">
        <v>2864</v>
      </c>
      <c r="C41" s="1095"/>
      <c r="D41" s="1095"/>
    </row>
    <row r="42" spans="2:8" ht="30" x14ac:dyDescent="0.25">
      <c r="B42" s="857" t="s">
        <v>2809</v>
      </c>
      <c r="C42" s="886" t="s">
        <v>2810</v>
      </c>
      <c r="D42" s="879" t="s">
        <v>40</v>
      </c>
    </row>
    <row r="43" spans="2:8" x14ac:dyDescent="0.25">
      <c r="B43" s="887">
        <v>5</v>
      </c>
      <c r="C43" s="888" t="s">
        <v>2865</v>
      </c>
      <c r="D43" s="889">
        <v>45206</v>
      </c>
    </row>
    <row r="44" spans="2:8" x14ac:dyDescent="0.25">
      <c r="B44" s="890">
        <v>10</v>
      </c>
      <c r="C44" s="891" t="s">
        <v>2866</v>
      </c>
      <c r="D44" s="892">
        <v>47511</v>
      </c>
      <c r="E44" s="574"/>
    </row>
    <row r="45" spans="2:8" x14ac:dyDescent="0.25">
      <c r="B45" s="890">
        <v>15</v>
      </c>
      <c r="C45" s="891" t="s">
        <v>2867</v>
      </c>
      <c r="D45" s="893">
        <v>48356</v>
      </c>
    </row>
    <row r="46" spans="2:8" x14ac:dyDescent="0.25">
      <c r="B46" s="890">
        <v>20</v>
      </c>
      <c r="C46" s="891" t="s">
        <v>2868</v>
      </c>
      <c r="D46" s="893">
        <v>51319</v>
      </c>
      <c r="E46" s="878"/>
    </row>
    <row r="47" spans="2:8" x14ac:dyDescent="0.25">
      <c r="B47" s="890">
        <v>25</v>
      </c>
      <c r="C47" s="891" t="s">
        <v>2869</v>
      </c>
      <c r="D47" s="893">
        <v>52863</v>
      </c>
      <c r="E47" s="880"/>
      <c r="H47" t="s">
        <v>2870</v>
      </c>
    </row>
    <row r="48" spans="2:8" x14ac:dyDescent="0.25">
      <c r="B48" s="890">
        <v>30</v>
      </c>
      <c r="C48" s="891" t="s">
        <v>2871</v>
      </c>
      <c r="D48" s="893">
        <v>54443</v>
      </c>
      <c r="E48" s="883"/>
      <c r="H48" t="s">
        <v>2872</v>
      </c>
    </row>
    <row r="49" spans="2:8" x14ac:dyDescent="0.25">
      <c r="B49" s="894">
        <v>35</v>
      </c>
      <c r="C49" s="895" t="s">
        <v>2873</v>
      </c>
      <c r="D49" s="896">
        <v>71804</v>
      </c>
      <c r="E49" s="897"/>
      <c r="H49" t="s">
        <v>2874</v>
      </c>
    </row>
    <row r="50" spans="2:8" x14ac:dyDescent="0.25">
      <c r="E50" s="883"/>
      <c r="H50" t="s">
        <v>2875</v>
      </c>
    </row>
    <row r="51" spans="2:8" x14ac:dyDescent="0.25">
      <c r="B51" t="s">
        <v>2876</v>
      </c>
      <c r="E51" s="883"/>
      <c r="H51" t="s">
        <v>2877</v>
      </c>
    </row>
    <row r="52" spans="2:8" x14ac:dyDescent="0.25">
      <c r="E52" s="883"/>
      <c r="H52" t="s">
        <v>2878</v>
      </c>
    </row>
    <row r="53" spans="2:8" x14ac:dyDescent="0.25">
      <c r="E53" s="883"/>
      <c r="H53" t="s">
        <v>2879</v>
      </c>
    </row>
    <row r="54" spans="2:8" x14ac:dyDescent="0.25">
      <c r="E54" s="883"/>
    </row>
    <row r="57" spans="2:8" x14ac:dyDescent="0.25">
      <c r="B57" s="1020" t="s">
        <v>2880</v>
      </c>
      <c r="C57" s="1020"/>
      <c r="D57" s="1020"/>
    </row>
    <row r="59" spans="2:8" x14ac:dyDescent="0.25">
      <c r="B59" s="1096" t="s">
        <v>2881</v>
      </c>
      <c r="C59" s="1096"/>
      <c r="D59" s="1096"/>
    </row>
    <row r="60" spans="2:8" ht="30" x14ac:dyDescent="0.25">
      <c r="B60" s="852"/>
      <c r="C60" s="898" t="s">
        <v>2882</v>
      </c>
      <c r="D60" s="899" t="s">
        <v>2883</v>
      </c>
    </row>
    <row r="61" spans="2:8" x14ac:dyDescent="0.25">
      <c r="B61" s="900" t="s">
        <v>2884</v>
      </c>
      <c r="C61" s="226">
        <v>5</v>
      </c>
      <c r="D61" s="901"/>
    </row>
    <row r="62" spans="2:8" x14ac:dyDescent="0.25">
      <c r="B62" s="900" t="s">
        <v>2885</v>
      </c>
      <c r="C62" s="226">
        <v>10</v>
      </c>
      <c r="D62" s="901"/>
      <c r="E62" s="574"/>
      <c r="G62" t="s">
        <v>2886</v>
      </c>
    </row>
    <row r="63" spans="2:8" x14ac:dyDescent="0.25">
      <c r="B63" s="900" t="s">
        <v>2887</v>
      </c>
      <c r="C63" s="226">
        <v>15</v>
      </c>
      <c r="D63" s="901"/>
      <c r="G63" t="s">
        <v>2888</v>
      </c>
    </row>
    <row r="64" spans="2:8" x14ac:dyDescent="0.25">
      <c r="B64" s="900" t="s">
        <v>2889</v>
      </c>
      <c r="C64" s="226">
        <v>20</v>
      </c>
      <c r="D64" s="901"/>
      <c r="E64" s="878"/>
    </row>
    <row r="65" spans="2:14" x14ac:dyDescent="0.25">
      <c r="B65" s="900" t="s">
        <v>2890</v>
      </c>
      <c r="C65" s="226">
        <v>25</v>
      </c>
      <c r="D65" s="901"/>
      <c r="E65" s="880"/>
    </row>
    <row r="66" spans="2:14" x14ac:dyDescent="0.25">
      <c r="B66" s="900" t="s">
        <v>2891</v>
      </c>
      <c r="C66" s="226">
        <v>30</v>
      </c>
      <c r="D66" s="901"/>
      <c r="E66" s="883"/>
    </row>
    <row r="67" spans="2:14" x14ac:dyDescent="0.25">
      <c r="B67" s="902" t="s">
        <v>2892</v>
      </c>
      <c r="C67" s="903">
        <v>35</v>
      </c>
      <c r="D67" s="904"/>
      <c r="E67" s="883"/>
    </row>
    <row r="68" spans="2:14" x14ac:dyDescent="0.25">
      <c r="E68" s="883"/>
    </row>
    <row r="69" spans="2:14" x14ac:dyDescent="0.25">
      <c r="E69" s="883"/>
    </row>
    <row r="70" spans="2:14" x14ac:dyDescent="0.25">
      <c r="E70" s="883"/>
    </row>
    <row r="71" spans="2:14" x14ac:dyDescent="0.25">
      <c r="C71" t="s">
        <v>2893</v>
      </c>
      <c r="E71" s="883"/>
      <c r="N71" t="s">
        <v>2894</v>
      </c>
    </row>
    <row r="72" spans="2:14" x14ac:dyDescent="0.25">
      <c r="C72" t="s">
        <v>2895</v>
      </c>
      <c r="E72" s="883"/>
      <c r="N72" t="s">
        <v>2896</v>
      </c>
    </row>
    <row r="73" spans="2:14" x14ac:dyDescent="0.25">
      <c r="C73" t="s">
        <v>2897</v>
      </c>
      <c r="N73" t="s">
        <v>2898</v>
      </c>
    </row>
    <row r="74" spans="2:14" x14ac:dyDescent="0.25">
      <c r="C74" t="s">
        <v>2899</v>
      </c>
      <c r="N74" t="s">
        <v>2900</v>
      </c>
    </row>
    <row r="75" spans="2:14" x14ac:dyDescent="0.25">
      <c r="C75" t="s">
        <v>2901</v>
      </c>
      <c r="N75" t="s">
        <v>2902</v>
      </c>
    </row>
    <row r="76" spans="2:14" x14ac:dyDescent="0.25">
      <c r="C76" t="s">
        <v>2903</v>
      </c>
      <c r="N76" t="s">
        <v>2904</v>
      </c>
    </row>
    <row r="77" spans="2:14" x14ac:dyDescent="0.25">
      <c r="C77" t="s">
        <v>2905</v>
      </c>
      <c r="N77" t="s">
        <v>2906</v>
      </c>
    </row>
    <row r="78" spans="2:14" x14ac:dyDescent="0.25">
      <c r="C78" t="s">
        <v>2907</v>
      </c>
      <c r="N78" t="s">
        <v>2908</v>
      </c>
    </row>
    <row r="79" spans="2:14" x14ac:dyDescent="0.25">
      <c r="C79" t="s">
        <v>2909</v>
      </c>
      <c r="N79" t="s">
        <v>2910</v>
      </c>
    </row>
    <row r="80" spans="2:14" x14ac:dyDescent="0.25">
      <c r="C80" t="s">
        <v>2911</v>
      </c>
    </row>
    <row r="81" spans="3:14" x14ac:dyDescent="0.25">
      <c r="C81" t="s">
        <v>2912</v>
      </c>
      <c r="N81" t="s">
        <v>2913</v>
      </c>
    </row>
    <row r="83" spans="3:14" x14ac:dyDescent="0.25">
      <c r="N83" t="s">
        <v>2914</v>
      </c>
    </row>
    <row r="84" spans="3:14" x14ac:dyDescent="0.25">
      <c r="N84" t="s">
        <v>2915</v>
      </c>
    </row>
    <row r="86" spans="3:14" x14ac:dyDescent="0.25">
      <c r="N86" t="s">
        <v>2916</v>
      </c>
    </row>
    <row r="88" spans="3:14" x14ac:dyDescent="0.25">
      <c r="N88" t="s">
        <v>2917</v>
      </c>
    </row>
    <row r="89" spans="3:14" x14ac:dyDescent="0.25">
      <c r="N89" t="s">
        <v>2918</v>
      </c>
    </row>
    <row r="91" spans="3:14" x14ac:dyDescent="0.25">
      <c r="N91" t="s">
        <v>2919</v>
      </c>
    </row>
    <row r="93" spans="3:14" x14ac:dyDescent="0.25">
      <c r="N93" t="s">
        <v>2920</v>
      </c>
    </row>
  </sheetData>
  <mergeCells count="17">
    <mergeCell ref="B1:I1"/>
    <mergeCell ref="B2:J2"/>
    <mergeCell ref="B39:D39"/>
    <mergeCell ref="B41:D41"/>
    <mergeCell ref="B57:D57"/>
    <mergeCell ref="B59:D59"/>
    <mergeCell ref="B3:I3"/>
    <mergeCell ref="B16:F16"/>
    <mergeCell ref="H16:P17"/>
    <mergeCell ref="B27:D27"/>
    <mergeCell ref="B28:D28"/>
    <mergeCell ref="H29:O29"/>
    <mergeCell ref="B4:D4"/>
    <mergeCell ref="B5:F5"/>
    <mergeCell ref="R5:S5"/>
    <mergeCell ref="H6:O6"/>
    <mergeCell ref="B15:D15"/>
  </mergeCells>
  <hyperlinks>
    <hyperlink ref="R5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91"/>
  <sheetViews>
    <sheetView zoomScale="90" zoomScaleNormal="90" workbookViewId="0">
      <selection activeCell="A3" sqref="A3:O3"/>
    </sheetView>
  </sheetViews>
  <sheetFormatPr defaultColWidth="11.85546875" defaultRowHeight="15" x14ac:dyDescent="0.25"/>
  <cols>
    <col min="1" max="1" width="29.7109375" customWidth="1"/>
    <col min="2" max="15" width="12.28515625" customWidth="1"/>
    <col min="16" max="54" width="8.85546875" customWidth="1"/>
  </cols>
  <sheetData>
    <row r="1" spans="1:18" ht="28.5" customHeight="1" x14ac:dyDescent="0.25">
      <c r="A1" s="1118" t="s">
        <v>2921</v>
      </c>
      <c r="B1" s="1118"/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</row>
    <row r="2" spans="1:18" ht="179.25" customHeight="1" x14ac:dyDescent="0.25">
      <c r="A2" s="1102"/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  <c r="N2" s="1102"/>
      <c r="O2" s="1102"/>
    </row>
    <row r="3" spans="1:18" ht="25.5" customHeight="1" x14ac:dyDescent="0.25">
      <c r="A3" s="1118" t="s">
        <v>2922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</row>
    <row r="4" spans="1:18" x14ac:dyDescent="0.25">
      <c r="E4" s="921" t="s">
        <v>207</v>
      </c>
      <c r="F4" s="921"/>
      <c r="G4" s="921"/>
      <c r="H4" s="921"/>
      <c r="I4" s="921"/>
      <c r="J4" s="921"/>
    </row>
    <row r="5" spans="1:18" ht="63" customHeight="1" x14ac:dyDescent="0.25">
      <c r="A5" s="72" t="s">
        <v>208</v>
      </c>
      <c r="B5" s="73" t="s">
        <v>209</v>
      </c>
      <c r="C5" s="74"/>
      <c r="D5" s="922" t="s">
        <v>210</v>
      </c>
      <c r="E5" s="922"/>
      <c r="F5" s="922"/>
      <c r="G5" s="922"/>
      <c r="H5" s="73" t="s">
        <v>209</v>
      </c>
      <c r="I5" s="74"/>
      <c r="J5" s="922" t="s">
        <v>211</v>
      </c>
      <c r="K5" s="922"/>
      <c r="L5" s="922"/>
      <c r="M5" s="922"/>
      <c r="N5" s="73" t="s">
        <v>209</v>
      </c>
      <c r="O5" s="74"/>
      <c r="P5" s="75"/>
      <c r="Q5" s="6" t="s">
        <v>42</v>
      </c>
      <c r="R5" s="6"/>
    </row>
    <row r="6" spans="1:18" ht="15" customHeight="1" x14ac:dyDescent="0.25">
      <c r="A6" s="76" t="s">
        <v>212</v>
      </c>
      <c r="B6" s="77">
        <v>87034</v>
      </c>
      <c r="C6" s="78"/>
      <c r="D6" s="923" t="s">
        <v>213</v>
      </c>
      <c r="E6" s="923"/>
      <c r="F6" s="923"/>
      <c r="G6" s="923"/>
      <c r="H6" s="79" t="s">
        <v>312</v>
      </c>
      <c r="I6" s="78"/>
      <c r="J6" s="924" t="s">
        <v>214</v>
      </c>
      <c r="K6" s="924"/>
      <c r="L6" s="924"/>
      <c r="M6" s="924"/>
      <c r="N6" s="79" t="s">
        <v>312</v>
      </c>
      <c r="O6" s="78"/>
      <c r="P6" s="80"/>
      <c r="Q6" s="80"/>
      <c r="R6" s="80"/>
    </row>
    <row r="7" spans="1:18" ht="15" customHeight="1" x14ac:dyDescent="0.25">
      <c r="A7" s="82" t="s">
        <v>215</v>
      </c>
      <c r="B7" s="83">
        <v>88828</v>
      </c>
      <c r="C7" s="84"/>
      <c r="D7" s="925" t="s">
        <v>216</v>
      </c>
      <c r="E7" s="925"/>
      <c r="F7" s="925"/>
      <c r="G7" s="925"/>
      <c r="H7" s="79" t="s">
        <v>312</v>
      </c>
      <c r="I7" s="84"/>
      <c r="J7" s="926" t="s">
        <v>217</v>
      </c>
      <c r="K7" s="926"/>
      <c r="L7" s="926"/>
      <c r="M7" s="926"/>
      <c r="N7" s="79" t="s">
        <v>312</v>
      </c>
      <c r="O7" s="84"/>
      <c r="P7" s="80"/>
      <c r="Q7" s="80"/>
      <c r="R7" s="80"/>
    </row>
    <row r="8" spans="1:18" ht="15" customHeight="1" x14ac:dyDescent="0.25">
      <c r="A8" s="82" t="s">
        <v>218</v>
      </c>
      <c r="B8" s="83">
        <v>101429</v>
      </c>
      <c r="C8" s="84"/>
      <c r="D8" s="925" t="s">
        <v>219</v>
      </c>
      <c r="E8" s="925"/>
      <c r="F8" s="925"/>
      <c r="G8" s="925"/>
      <c r="H8" s="77" t="s">
        <v>312</v>
      </c>
      <c r="I8" s="84"/>
      <c r="J8" s="926" t="s">
        <v>220</v>
      </c>
      <c r="K8" s="926"/>
      <c r="L8" s="926"/>
      <c r="M8" s="926"/>
      <c r="N8" s="79" t="s">
        <v>312</v>
      </c>
      <c r="O8" s="84"/>
      <c r="P8" s="80"/>
      <c r="Q8" s="80"/>
      <c r="R8" s="80"/>
    </row>
    <row r="9" spans="1:18" ht="15" customHeight="1" x14ac:dyDescent="0.25">
      <c r="A9" s="82" t="s">
        <v>221</v>
      </c>
      <c r="B9" s="83">
        <v>117164</v>
      </c>
      <c r="C9" s="84"/>
      <c r="D9" s="925" t="s">
        <v>222</v>
      </c>
      <c r="E9" s="925"/>
      <c r="F9" s="925"/>
      <c r="G9" s="925"/>
      <c r="H9" s="77" t="s">
        <v>312</v>
      </c>
      <c r="I9" s="84"/>
      <c r="J9" s="926" t="s">
        <v>223</v>
      </c>
      <c r="K9" s="926"/>
      <c r="L9" s="926"/>
      <c r="M9" s="926"/>
      <c r="N9" s="79" t="s">
        <v>312</v>
      </c>
      <c r="O9" s="84"/>
      <c r="P9" s="80"/>
      <c r="Q9" s="80"/>
      <c r="R9" s="80"/>
    </row>
    <row r="10" spans="1:18" ht="15" customHeight="1" x14ac:dyDescent="0.25">
      <c r="A10" s="82" t="s">
        <v>224</v>
      </c>
      <c r="B10" s="83">
        <v>122380</v>
      </c>
      <c r="C10" s="84"/>
      <c r="D10" s="925" t="s">
        <v>225</v>
      </c>
      <c r="E10" s="925"/>
      <c r="F10" s="925"/>
      <c r="G10" s="925"/>
      <c r="H10" s="77" t="s">
        <v>312</v>
      </c>
      <c r="I10" s="84"/>
      <c r="J10" s="926" t="s">
        <v>226</v>
      </c>
      <c r="K10" s="926"/>
      <c r="L10" s="926"/>
      <c r="M10" s="926"/>
      <c r="N10" s="79" t="s">
        <v>312</v>
      </c>
      <c r="O10" s="84"/>
      <c r="P10" s="80"/>
      <c r="Q10" s="86"/>
      <c r="R10" s="86"/>
    </row>
    <row r="11" spans="1:18" ht="15" customHeight="1" x14ac:dyDescent="0.25">
      <c r="A11" s="82" t="s">
        <v>227</v>
      </c>
      <c r="B11" s="83">
        <v>118793</v>
      </c>
      <c r="C11" s="84"/>
      <c r="D11" s="925" t="s">
        <v>228</v>
      </c>
      <c r="E11" s="925"/>
      <c r="F11" s="925"/>
      <c r="G11" s="925"/>
      <c r="H11" s="77" t="s">
        <v>312</v>
      </c>
      <c r="I11" s="84"/>
      <c r="J11" s="926" t="s">
        <v>229</v>
      </c>
      <c r="K11" s="926"/>
      <c r="L11" s="926"/>
      <c r="M11" s="926"/>
      <c r="N11" s="79" t="s">
        <v>312</v>
      </c>
      <c r="O11" s="84"/>
      <c r="P11" s="80"/>
      <c r="Q11" s="86"/>
      <c r="R11" s="86"/>
    </row>
    <row r="12" spans="1:18" ht="15" customHeight="1" x14ac:dyDescent="0.25">
      <c r="A12" s="82" t="s">
        <v>230</v>
      </c>
      <c r="B12" s="83">
        <v>123009</v>
      </c>
      <c r="C12" s="84"/>
      <c r="D12" s="925" t="s">
        <v>231</v>
      </c>
      <c r="E12" s="925"/>
      <c r="F12" s="925"/>
      <c r="G12" s="925"/>
      <c r="H12" s="77" t="s">
        <v>312</v>
      </c>
      <c r="I12" s="84"/>
      <c r="J12" s="926" t="s">
        <v>232</v>
      </c>
      <c r="K12" s="926"/>
      <c r="L12" s="926"/>
      <c r="M12" s="926"/>
      <c r="N12" s="79" t="s">
        <v>312</v>
      </c>
      <c r="O12" s="84"/>
      <c r="P12" s="80"/>
      <c r="Q12" s="86"/>
      <c r="R12" s="86"/>
    </row>
    <row r="13" spans="1:18" ht="15" customHeight="1" x14ac:dyDescent="0.25">
      <c r="A13" s="82" t="s">
        <v>233</v>
      </c>
      <c r="B13" s="83">
        <v>99180</v>
      </c>
      <c r="C13" s="84"/>
      <c r="D13" s="925" t="s">
        <v>234</v>
      </c>
      <c r="E13" s="925"/>
      <c r="F13" s="925"/>
      <c r="G13" s="925"/>
      <c r="H13" s="77" t="s">
        <v>312</v>
      </c>
      <c r="I13" s="84"/>
      <c r="J13" s="926" t="s">
        <v>235</v>
      </c>
      <c r="K13" s="926"/>
      <c r="L13" s="926"/>
      <c r="M13" s="926"/>
      <c r="N13" s="79" t="s">
        <v>312</v>
      </c>
      <c r="O13" s="84"/>
      <c r="P13" s="80"/>
      <c r="Q13" s="86"/>
      <c r="R13" s="86"/>
    </row>
    <row r="14" spans="1:18" ht="15" customHeight="1" x14ac:dyDescent="0.25">
      <c r="A14" s="82" t="s">
        <v>236</v>
      </c>
      <c r="B14" s="83">
        <v>99850</v>
      </c>
      <c r="C14" s="84"/>
      <c r="D14" s="925" t="s">
        <v>237</v>
      </c>
      <c r="E14" s="925"/>
      <c r="F14" s="925"/>
      <c r="G14" s="925"/>
      <c r="H14" s="77" t="s">
        <v>312</v>
      </c>
      <c r="I14" s="84"/>
      <c r="J14" s="926" t="s">
        <v>238</v>
      </c>
      <c r="K14" s="926"/>
      <c r="L14" s="926"/>
      <c r="M14" s="926"/>
      <c r="N14" s="79" t="s">
        <v>312</v>
      </c>
      <c r="O14" s="84"/>
      <c r="P14" s="80"/>
      <c r="Q14" s="86"/>
      <c r="R14" s="86"/>
    </row>
    <row r="15" spans="1:18" ht="15" customHeight="1" x14ac:dyDescent="0.25">
      <c r="A15" s="82" t="s">
        <v>239</v>
      </c>
      <c r="B15" s="83">
        <v>101916</v>
      </c>
      <c r="C15" s="84"/>
      <c r="D15" s="925" t="s">
        <v>240</v>
      </c>
      <c r="E15" s="925"/>
      <c r="F15" s="925"/>
      <c r="G15" s="925"/>
      <c r="H15" s="77" t="s">
        <v>312</v>
      </c>
      <c r="I15" s="84"/>
      <c r="J15" s="926" t="s">
        <v>241</v>
      </c>
      <c r="K15" s="926"/>
      <c r="L15" s="926"/>
      <c r="M15" s="926"/>
      <c r="N15" s="79" t="s">
        <v>312</v>
      </c>
      <c r="O15" s="84"/>
      <c r="P15" s="80"/>
      <c r="Q15" s="86"/>
      <c r="R15" s="86"/>
    </row>
    <row r="16" spans="1:18" ht="15" customHeight="1" x14ac:dyDescent="0.25">
      <c r="A16" s="82" t="s">
        <v>242</v>
      </c>
      <c r="B16" s="83">
        <v>113411</v>
      </c>
      <c r="C16" s="84"/>
      <c r="D16" s="925" t="s">
        <v>243</v>
      </c>
      <c r="E16" s="925"/>
      <c r="F16" s="925"/>
      <c r="G16" s="925"/>
      <c r="H16" s="77" t="s">
        <v>312</v>
      </c>
      <c r="I16" s="84"/>
      <c r="J16" s="926" t="s">
        <v>244</v>
      </c>
      <c r="K16" s="926"/>
      <c r="L16" s="926"/>
      <c r="M16" s="926"/>
      <c r="N16" s="79" t="s">
        <v>312</v>
      </c>
      <c r="O16" s="84"/>
      <c r="P16" s="80"/>
      <c r="Q16" s="86"/>
      <c r="R16" s="86"/>
    </row>
    <row r="17" spans="1:18" x14ac:dyDescent="0.25">
      <c r="A17" s="87"/>
      <c r="B17" s="88"/>
      <c r="C17" s="88"/>
      <c r="D17" s="89"/>
      <c r="E17" s="89"/>
      <c r="F17" s="89"/>
      <c r="G17" s="81"/>
      <c r="H17" s="90"/>
      <c r="I17" s="90"/>
      <c r="J17" s="91"/>
      <c r="K17" s="91"/>
      <c r="L17" s="91"/>
      <c r="M17" s="91"/>
      <c r="N17" s="91"/>
      <c r="O17" s="90"/>
      <c r="P17" s="86"/>
    </row>
    <row r="18" spans="1:18" x14ac:dyDescent="0.25">
      <c r="A18" s="92"/>
      <c r="B18" s="93"/>
      <c r="C18" s="93"/>
      <c r="D18" s="94"/>
      <c r="E18" s="927" t="s">
        <v>245</v>
      </c>
      <c r="F18" s="927"/>
      <c r="G18" s="927"/>
      <c r="H18" s="927"/>
      <c r="I18" s="927"/>
      <c r="J18" s="927"/>
      <c r="K18" s="95"/>
      <c r="L18" s="95"/>
      <c r="M18" s="95"/>
      <c r="N18" s="95"/>
      <c r="O18" s="96"/>
      <c r="P18" s="86"/>
    </row>
    <row r="19" spans="1:18" ht="63" customHeight="1" x14ac:dyDescent="0.25">
      <c r="A19" s="72" t="s">
        <v>208</v>
      </c>
      <c r="B19" s="73" t="s">
        <v>209</v>
      </c>
      <c r="C19" s="74"/>
      <c r="D19" s="922" t="s">
        <v>210</v>
      </c>
      <c r="E19" s="922"/>
      <c r="F19" s="922"/>
      <c r="G19" s="922"/>
      <c r="H19" s="73" t="s">
        <v>209</v>
      </c>
      <c r="I19" s="74"/>
      <c r="J19" s="922" t="s">
        <v>211</v>
      </c>
      <c r="K19" s="922"/>
      <c r="L19" s="922"/>
      <c r="M19" s="922"/>
      <c r="N19" s="73" t="s">
        <v>209</v>
      </c>
      <c r="O19" s="74"/>
      <c r="P19" s="75"/>
      <c r="Q19" s="6" t="s">
        <v>42</v>
      </c>
      <c r="R19" s="6"/>
    </row>
    <row r="20" spans="1:18" ht="15" customHeight="1" x14ac:dyDescent="0.25">
      <c r="A20" s="76" t="s">
        <v>246</v>
      </c>
      <c r="B20" s="77">
        <v>87664</v>
      </c>
      <c r="C20" s="78"/>
      <c r="D20" s="923" t="s">
        <v>247</v>
      </c>
      <c r="E20" s="923"/>
      <c r="F20" s="923"/>
      <c r="G20" s="923"/>
      <c r="H20" s="77">
        <v>96313</v>
      </c>
      <c r="I20" s="78"/>
      <c r="J20" s="924" t="s">
        <v>248</v>
      </c>
      <c r="K20" s="924"/>
      <c r="L20" s="924"/>
      <c r="M20" s="924"/>
      <c r="N20" s="79">
        <v>111937</v>
      </c>
      <c r="O20" s="78"/>
      <c r="P20" s="80"/>
      <c r="Q20" s="80"/>
      <c r="R20" s="80"/>
    </row>
    <row r="21" spans="1:18" ht="15" customHeight="1" x14ac:dyDescent="0.25">
      <c r="A21" s="82" t="s">
        <v>249</v>
      </c>
      <c r="B21" s="77">
        <v>90159</v>
      </c>
      <c r="C21" s="78"/>
      <c r="D21" s="925" t="s">
        <v>250</v>
      </c>
      <c r="E21" s="925"/>
      <c r="F21" s="925"/>
      <c r="G21" s="925"/>
      <c r="H21" s="77">
        <v>98808</v>
      </c>
      <c r="I21" s="78"/>
      <c r="J21" s="926" t="s">
        <v>251</v>
      </c>
      <c r="K21" s="926"/>
      <c r="L21" s="926"/>
      <c r="M21" s="926"/>
      <c r="N21" s="79">
        <v>114432</v>
      </c>
      <c r="O21" s="78"/>
      <c r="P21" s="80"/>
      <c r="Q21" s="80"/>
      <c r="R21" s="80"/>
    </row>
    <row r="22" spans="1:18" ht="15" customHeight="1" x14ac:dyDescent="0.25">
      <c r="A22" s="82" t="s">
        <v>252</v>
      </c>
      <c r="B22" s="77">
        <v>109160</v>
      </c>
      <c r="C22" s="78"/>
      <c r="D22" s="925" t="s">
        <v>253</v>
      </c>
      <c r="E22" s="925"/>
      <c r="F22" s="925"/>
      <c r="G22" s="925"/>
      <c r="H22" s="77">
        <v>117809</v>
      </c>
      <c r="I22" s="78"/>
      <c r="J22" s="926" t="s">
        <v>254</v>
      </c>
      <c r="K22" s="926"/>
      <c r="L22" s="926"/>
      <c r="M22" s="926"/>
      <c r="N22" s="79">
        <v>133433</v>
      </c>
      <c r="O22" s="78"/>
      <c r="P22" s="80"/>
      <c r="Q22" s="80"/>
      <c r="R22" s="80"/>
    </row>
    <row r="23" spans="1:18" ht="15" customHeight="1" x14ac:dyDescent="0.25">
      <c r="A23" s="82" t="s">
        <v>255</v>
      </c>
      <c r="B23" s="77">
        <v>124895</v>
      </c>
      <c r="C23" s="78"/>
      <c r="D23" s="925" t="s">
        <v>256</v>
      </c>
      <c r="E23" s="925"/>
      <c r="F23" s="925"/>
      <c r="G23" s="925"/>
      <c r="H23" s="77">
        <v>133544</v>
      </c>
      <c r="I23" s="78"/>
      <c r="J23" s="926" t="s">
        <v>257</v>
      </c>
      <c r="K23" s="926"/>
      <c r="L23" s="926"/>
      <c r="M23" s="926"/>
      <c r="N23" s="79">
        <v>149168</v>
      </c>
      <c r="O23" s="78"/>
      <c r="P23" s="80"/>
      <c r="Q23" s="80"/>
      <c r="R23" s="80"/>
    </row>
    <row r="24" spans="1:18" ht="15" customHeight="1" x14ac:dyDescent="0.25">
      <c r="A24" s="82" t="s">
        <v>258</v>
      </c>
      <c r="B24" s="77">
        <v>130111</v>
      </c>
      <c r="C24" s="78"/>
      <c r="D24" s="925" t="s">
        <v>259</v>
      </c>
      <c r="E24" s="925"/>
      <c r="F24" s="925"/>
      <c r="G24" s="925"/>
      <c r="H24" s="77">
        <v>138760</v>
      </c>
      <c r="I24" s="78"/>
      <c r="J24" s="926" t="s">
        <v>260</v>
      </c>
      <c r="K24" s="926"/>
      <c r="L24" s="926"/>
      <c r="M24" s="926"/>
      <c r="N24" s="79">
        <v>154384</v>
      </c>
      <c r="O24" s="78"/>
      <c r="P24" s="80"/>
      <c r="Q24" s="86"/>
      <c r="R24" s="86"/>
    </row>
    <row r="25" spans="1:18" ht="15" customHeight="1" x14ac:dyDescent="0.25">
      <c r="A25" s="82" t="s">
        <v>261</v>
      </c>
      <c r="B25" s="77">
        <v>129165</v>
      </c>
      <c r="C25" s="78"/>
      <c r="D25" s="925" t="s">
        <v>262</v>
      </c>
      <c r="E25" s="925"/>
      <c r="F25" s="925"/>
      <c r="G25" s="925"/>
      <c r="H25" s="77">
        <v>137814</v>
      </c>
      <c r="I25" s="78"/>
      <c r="J25" s="926" t="s">
        <v>263</v>
      </c>
      <c r="K25" s="926"/>
      <c r="L25" s="926"/>
      <c r="M25" s="926"/>
      <c r="N25" s="79">
        <v>153438</v>
      </c>
      <c r="O25" s="78"/>
      <c r="P25" s="80"/>
      <c r="Q25" s="86"/>
      <c r="R25" s="86"/>
    </row>
    <row r="26" spans="1:18" ht="15" customHeight="1" x14ac:dyDescent="0.25">
      <c r="A26" s="82" t="s">
        <v>264</v>
      </c>
      <c r="B26" s="77">
        <v>130687</v>
      </c>
      <c r="C26" s="78"/>
      <c r="D26" s="925" t="s">
        <v>265</v>
      </c>
      <c r="E26" s="925"/>
      <c r="F26" s="925"/>
      <c r="G26" s="925"/>
      <c r="H26" s="77">
        <v>139336</v>
      </c>
      <c r="I26" s="78"/>
      <c r="J26" s="926" t="s">
        <v>266</v>
      </c>
      <c r="K26" s="926"/>
      <c r="L26" s="926"/>
      <c r="M26" s="926"/>
      <c r="N26" s="79">
        <v>154960</v>
      </c>
      <c r="O26" s="78"/>
      <c r="P26" s="80"/>
      <c r="Q26" s="86"/>
      <c r="R26" s="86"/>
    </row>
    <row r="27" spans="1:18" ht="15" customHeight="1" x14ac:dyDescent="0.25">
      <c r="A27" s="82" t="s">
        <v>267</v>
      </c>
      <c r="B27" s="83">
        <v>159894</v>
      </c>
      <c r="C27" s="78"/>
      <c r="D27" s="925" t="s">
        <v>268</v>
      </c>
      <c r="E27" s="925"/>
      <c r="F27" s="925"/>
      <c r="G27" s="925"/>
      <c r="H27" s="77">
        <v>168543</v>
      </c>
      <c r="I27" s="78"/>
      <c r="J27" s="926" t="s">
        <v>269</v>
      </c>
      <c r="K27" s="926"/>
      <c r="L27" s="926"/>
      <c r="M27" s="926"/>
      <c r="N27" s="79">
        <v>184167</v>
      </c>
      <c r="O27" s="78"/>
      <c r="P27" s="80"/>
      <c r="Q27" s="86"/>
      <c r="R27" s="86"/>
    </row>
    <row r="28" spans="1:18" ht="15" customHeight="1" x14ac:dyDescent="0.25">
      <c r="A28" s="82" t="s">
        <v>270</v>
      </c>
      <c r="B28" s="83">
        <v>164904</v>
      </c>
      <c r="C28" s="78"/>
      <c r="D28" s="925" t="s">
        <v>271</v>
      </c>
      <c r="E28" s="925"/>
      <c r="F28" s="925"/>
      <c r="G28" s="925"/>
      <c r="H28" s="77">
        <v>173553</v>
      </c>
      <c r="I28" s="78"/>
      <c r="J28" s="926" t="s">
        <v>272</v>
      </c>
      <c r="K28" s="926"/>
      <c r="L28" s="926"/>
      <c r="M28" s="926"/>
      <c r="N28" s="79">
        <v>189177</v>
      </c>
      <c r="O28" s="78"/>
      <c r="P28" s="80"/>
      <c r="Q28" s="86"/>
      <c r="R28" s="86"/>
    </row>
    <row r="29" spans="1:18" ht="15" customHeight="1" x14ac:dyDescent="0.25">
      <c r="A29" s="82" t="s">
        <v>273</v>
      </c>
      <c r="B29" s="97">
        <v>179772</v>
      </c>
      <c r="C29" s="78"/>
      <c r="D29" s="925" t="s">
        <v>274</v>
      </c>
      <c r="E29" s="925"/>
      <c r="F29" s="925"/>
      <c r="G29" s="925"/>
      <c r="H29" s="77">
        <v>188421</v>
      </c>
      <c r="I29" s="78"/>
      <c r="J29" s="926" t="s">
        <v>275</v>
      </c>
      <c r="K29" s="926"/>
      <c r="L29" s="926"/>
      <c r="M29" s="926"/>
      <c r="N29" s="79">
        <v>204045</v>
      </c>
      <c r="O29" s="78"/>
      <c r="P29" s="80"/>
      <c r="Q29" s="86"/>
      <c r="R29" s="86"/>
    </row>
    <row r="30" spans="1:18" ht="15" customHeight="1" x14ac:dyDescent="0.25">
      <c r="A30" s="82" t="s">
        <v>276</v>
      </c>
      <c r="B30" s="77">
        <v>99511</v>
      </c>
      <c r="C30" s="78"/>
      <c r="D30" s="925" t="s">
        <v>277</v>
      </c>
      <c r="E30" s="925"/>
      <c r="F30" s="925"/>
      <c r="G30" s="925"/>
      <c r="H30" s="77">
        <v>108160</v>
      </c>
      <c r="I30" s="78"/>
      <c r="J30" s="926" t="s">
        <v>278</v>
      </c>
      <c r="K30" s="926"/>
      <c r="L30" s="926"/>
      <c r="M30" s="926"/>
      <c r="N30" s="79">
        <v>123784</v>
      </c>
      <c r="O30" s="78"/>
      <c r="P30" s="80"/>
      <c r="Q30" s="86"/>
      <c r="R30" s="86"/>
    </row>
    <row r="31" spans="1:18" ht="15" customHeight="1" x14ac:dyDescent="0.25">
      <c r="A31" s="82" t="s">
        <v>279</v>
      </c>
      <c r="B31" s="77">
        <v>99580</v>
      </c>
      <c r="C31" s="78"/>
      <c r="D31" s="925" t="s">
        <v>280</v>
      </c>
      <c r="E31" s="925"/>
      <c r="F31" s="925"/>
      <c r="G31" s="925"/>
      <c r="H31" s="77">
        <v>108229</v>
      </c>
      <c r="I31" s="78"/>
      <c r="J31" s="926" t="s">
        <v>281</v>
      </c>
      <c r="K31" s="926"/>
      <c r="L31" s="926"/>
      <c r="M31" s="926"/>
      <c r="N31" s="79">
        <v>123853</v>
      </c>
      <c r="O31" s="78"/>
      <c r="P31" s="80"/>
      <c r="Q31" s="86"/>
      <c r="R31" s="86"/>
    </row>
    <row r="32" spans="1:18" ht="15" customHeight="1" x14ac:dyDescent="0.25">
      <c r="A32" s="82" t="s">
        <v>282</v>
      </c>
      <c r="B32" s="77">
        <v>102247</v>
      </c>
      <c r="C32" s="78"/>
      <c r="D32" s="925" t="s">
        <v>283</v>
      </c>
      <c r="E32" s="925"/>
      <c r="F32" s="925"/>
      <c r="G32" s="925"/>
      <c r="H32" s="77">
        <v>110896</v>
      </c>
      <c r="I32" s="78"/>
      <c r="J32" s="926" t="s">
        <v>284</v>
      </c>
      <c r="K32" s="926"/>
      <c r="L32" s="926"/>
      <c r="M32" s="926"/>
      <c r="N32" s="79">
        <v>126520</v>
      </c>
      <c r="O32" s="78"/>
      <c r="P32" s="80"/>
      <c r="Q32" s="86"/>
      <c r="R32" s="86"/>
    </row>
    <row r="33" spans="1:18" ht="15" customHeight="1" x14ac:dyDescent="0.25">
      <c r="A33" s="82" t="s">
        <v>285</v>
      </c>
      <c r="B33" s="77">
        <v>121141</v>
      </c>
      <c r="C33" s="78"/>
      <c r="D33" s="925" t="s">
        <v>286</v>
      </c>
      <c r="E33" s="925"/>
      <c r="F33" s="925"/>
      <c r="G33" s="925"/>
      <c r="H33" s="77">
        <v>129790</v>
      </c>
      <c r="I33" s="78"/>
      <c r="J33" s="926" t="s">
        <v>287</v>
      </c>
      <c r="K33" s="926"/>
      <c r="L33" s="926"/>
      <c r="M33" s="926"/>
      <c r="N33" s="79">
        <v>145414</v>
      </c>
      <c r="O33" s="78"/>
      <c r="P33" s="80"/>
      <c r="Q33" s="86"/>
      <c r="R33" s="86"/>
    </row>
    <row r="34" spans="1:18" ht="15" customHeight="1" x14ac:dyDescent="0.25">
      <c r="A34" s="82" t="s">
        <v>288</v>
      </c>
      <c r="B34" s="83">
        <v>193311</v>
      </c>
      <c r="C34" s="78"/>
      <c r="D34" s="925" t="s">
        <v>289</v>
      </c>
      <c r="E34" s="925"/>
      <c r="F34" s="925"/>
      <c r="G34" s="925"/>
      <c r="H34" s="77">
        <v>201960</v>
      </c>
      <c r="I34" s="78"/>
      <c r="J34" s="926" t="s">
        <v>290</v>
      </c>
      <c r="K34" s="926"/>
      <c r="L34" s="926"/>
      <c r="M34" s="926"/>
      <c r="N34" s="79">
        <v>217584</v>
      </c>
      <c r="O34" s="78"/>
      <c r="P34" s="80"/>
      <c r="Q34" s="86"/>
      <c r="R34" s="86"/>
    </row>
    <row r="35" spans="1:18" ht="15" customHeight="1" x14ac:dyDescent="0.25">
      <c r="A35" s="98" t="s">
        <v>291</v>
      </c>
      <c r="B35" s="99">
        <v>195218</v>
      </c>
      <c r="C35" s="100"/>
      <c r="D35" s="928" t="s">
        <v>292</v>
      </c>
      <c r="E35" s="928"/>
      <c r="F35" s="928"/>
      <c r="G35" s="928"/>
      <c r="H35" s="77">
        <v>203867</v>
      </c>
      <c r="I35" s="100"/>
      <c r="J35" s="929" t="s">
        <v>293</v>
      </c>
      <c r="K35" s="929"/>
      <c r="L35" s="929"/>
      <c r="M35" s="929"/>
      <c r="N35" s="79">
        <v>219491</v>
      </c>
      <c r="O35" s="100"/>
      <c r="P35" s="80"/>
      <c r="Q35" s="86"/>
      <c r="R35" s="86"/>
    </row>
    <row r="36" spans="1:18" x14ac:dyDescent="0.25">
      <c r="A36" s="87"/>
      <c r="B36" s="88"/>
      <c r="C36" s="88"/>
      <c r="D36" s="89"/>
      <c r="E36" s="89"/>
      <c r="F36" s="89"/>
      <c r="G36" s="81"/>
      <c r="H36" s="90"/>
      <c r="I36" s="90"/>
      <c r="J36" s="91"/>
      <c r="K36" s="91"/>
      <c r="L36" s="91"/>
      <c r="M36" s="91"/>
      <c r="N36" s="91"/>
      <c r="O36" s="90"/>
      <c r="P36" s="86"/>
    </row>
    <row r="37" spans="1:18" x14ac:dyDescent="0.25">
      <c r="A37" s="101"/>
      <c r="B37" s="102"/>
      <c r="C37" s="102"/>
      <c r="D37" s="103"/>
      <c r="E37" s="103"/>
      <c r="F37" s="103"/>
      <c r="G37" s="104"/>
      <c r="H37" s="105"/>
      <c r="I37" s="105"/>
      <c r="J37" s="106"/>
      <c r="K37" s="106"/>
      <c r="L37" s="106"/>
      <c r="M37" s="106"/>
      <c r="N37" s="106"/>
      <c r="O37" s="90"/>
      <c r="P37" s="86"/>
    </row>
    <row r="38" spans="1:18" ht="15" customHeight="1" x14ac:dyDescent="0.25">
      <c r="A38" s="930" t="s">
        <v>158</v>
      </c>
      <c r="B38" s="930" t="s">
        <v>159</v>
      </c>
      <c r="C38" s="931" t="s">
        <v>294</v>
      </c>
      <c r="D38" s="931"/>
      <c r="E38" s="931"/>
      <c r="F38" s="931" t="s">
        <v>295</v>
      </c>
      <c r="G38" s="931"/>
      <c r="H38" s="931"/>
      <c r="I38" s="931" t="s">
        <v>296</v>
      </c>
      <c r="J38" s="931"/>
      <c r="K38" s="931"/>
      <c r="L38" s="931" t="s">
        <v>297</v>
      </c>
      <c r="M38" s="931"/>
      <c r="N38" s="931"/>
      <c r="O38" s="107"/>
      <c r="P38" s="86"/>
    </row>
    <row r="39" spans="1:18" ht="15" customHeight="1" x14ac:dyDescent="0.25">
      <c r="A39" s="930"/>
      <c r="B39" s="930"/>
      <c r="C39" s="932" t="s">
        <v>164</v>
      </c>
      <c r="D39" s="933" t="s">
        <v>165</v>
      </c>
      <c r="E39" s="933"/>
      <c r="F39" s="932" t="s">
        <v>164</v>
      </c>
      <c r="G39" s="933" t="s">
        <v>165</v>
      </c>
      <c r="H39" s="933"/>
      <c r="I39" s="932" t="s">
        <v>164</v>
      </c>
      <c r="J39" s="933" t="s">
        <v>165</v>
      </c>
      <c r="K39" s="933"/>
      <c r="L39" s="932" t="s">
        <v>164</v>
      </c>
      <c r="M39" s="933" t="s">
        <v>165</v>
      </c>
      <c r="N39" s="933"/>
      <c r="O39" s="86"/>
      <c r="P39" s="86"/>
    </row>
    <row r="40" spans="1:18" x14ac:dyDescent="0.25">
      <c r="A40" s="930"/>
      <c r="B40" s="930"/>
      <c r="C40" s="930"/>
      <c r="D40" s="108" t="s">
        <v>166</v>
      </c>
      <c r="E40" s="108" t="s">
        <v>167</v>
      </c>
      <c r="F40" s="932"/>
      <c r="G40" s="108" t="s">
        <v>166</v>
      </c>
      <c r="H40" s="108" t="s">
        <v>167</v>
      </c>
      <c r="I40" s="932"/>
      <c r="J40" s="108" t="s">
        <v>166</v>
      </c>
      <c r="K40" s="108" t="s">
        <v>167</v>
      </c>
      <c r="L40" s="932"/>
      <c r="M40" s="108" t="s">
        <v>166</v>
      </c>
      <c r="N40" s="108" t="s">
        <v>167</v>
      </c>
      <c r="O40" s="86"/>
      <c r="P40" s="86"/>
    </row>
    <row r="41" spans="1:18" ht="15" customHeight="1" x14ac:dyDescent="0.25">
      <c r="A41" s="932" t="s">
        <v>168</v>
      </c>
      <c r="B41" s="109">
        <v>25</v>
      </c>
      <c r="C41" s="110">
        <v>977</v>
      </c>
      <c r="D41" s="110">
        <v>10</v>
      </c>
      <c r="E41" s="110">
        <v>8.3000000000000007</v>
      </c>
      <c r="F41" s="110">
        <v>1897</v>
      </c>
      <c r="G41" s="110">
        <v>14</v>
      </c>
      <c r="H41" s="110">
        <v>12</v>
      </c>
      <c r="I41" s="110">
        <v>2190</v>
      </c>
      <c r="J41" s="110">
        <v>25</v>
      </c>
      <c r="K41" s="110">
        <v>23</v>
      </c>
      <c r="L41" s="111">
        <v>2822</v>
      </c>
      <c r="M41" s="111">
        <v>30</v>
      </c>
      <c r="N41" s="111">
        <v>28</v>
      </c>
      <c r="O41" s="86"/>
      <c r="P41" s="86"/>
    </row>
    <row r="42" spans="1:18" x14ac:dyDescent="0.25">
      <c r="A42" s="932"/>
      <c r="B42" s="109">
        <v>32</v>
      </c>
      <c r="C42" s="110">
        <v>872</v>
      </c>
      <c r="D42" s="110">
        <v>9</v>
      </c>
      <c r="E42" s="110">
        <v>7</v>
      </c>
      <c r="F42" s="110">
        <v>1684</v>
      </c>
      <c r="G42" s="110">
        <v>12</v>
      </c>
      <c r="H42" s="110">
        <v>10</v>
      </c>
      <c r="I42" s="110">
        <v>1929</v>
      </c>
      <c r="J42" s="110">
        <v>21</v>
      </c>
      <c r="K42" s="110">
        <v>19</v>
      </c>
      <c r="L42" s="111">
        <v>2664</v>
      </c>
      <c r="M42" s="111">
        <v>29</v>
      </c>
      <c r="N42" s="111">
        <v>26</v>
      </c>
      <c r="O42" s="86"/>
      <c r="P42" s="86"/>
    </row>
    <row r="43" spans="1:18" x14ac:dyDescent="0.25">
      <c r="A43" s="932"/>
      <c r="B43" s="109">
        <v>40</v>
      </c>
      <c r="C43" s="110">
        <v>710</v>
      </c>
      <c r="D43" s="110">
        <v>7.8</v>
      </c>
      <c r="E43" s="110">
        <v>6.5</v>
      </c>
      <c r="F43" s="110">
        <v>1347</v>
      </c>
      <c r="G43" s="110">
        <v>11</v>
      </c>
      <c r="H43" s="110">
        <v>9.1</v>
      </c>
      <c r="I43" s="110">
        <v>1526</v>
      </c>
      <c r="J43" s="110">
        <v>18</v>
      </c>
      <c r="K43" s="110">
        <v>16</v>
      </c>
      <c r="L43" s="111">
        <v>2348</v>
      </c>
      <c r="M43" s="111">
        <v>24</v>
      </c>
      <c r="N43" s="111">
        <v>23</v>
      </c>
      <c r="O43" s="86"/>
      <c r="P43" s="86"/>
    </row>
    <row r="44" spans="1:18" ht="15" customHeight="1" x14ac:dyDescent="0.25">
      <c r="A44" s="932" t="s">
        <v>169</v>
      </c>
      <c r="B44" s="109">
        <v>25</v>
      </c>
      <c r="C44" s="110">
        <v>826</v>
      </c>
      <c r="D44" s="110">
        <v>6.3</v>
      </c>
      <c r="E44" s="110">
        <v>5.7</v>
      </c>
      <c r="F44" s="110">
        <v>1578</v>
      </c>
      <c r="G44" s="110">
        <v>12</v>
      </c>
      <c r="H44" s="110">
        <v>11</v>
      </c>
      <c r="I44" s="110">
        <v>1847</v>
      </c>
      <c r="J44" s="110">
        <v>20</v>
      </c>
      <c r="K44" s="110">
        <v>18</v>
      </c>
      <c r="L44" s="111">
        <v>2369</v>
      </c>
      <c r="M44" s="112">
        <v>26</v>
      </c>
      <c r="N44" s="112">
        <v>24</v>
      </c>
      <c r="O44" s="86"/>
      <c r="P44" s="86"/>
    </row>
    <row r="45" spans="1:18" x14ac:dyDescent="0.25">
      <c r="A45" s="932"/>
      <c r="B45" s="109">
        <v>32</v>
      </c>
      <c r="C45" s="110">
        <v>735</v>
      </c>
      <c r="D45" s="110">
        <v>5.0999999999999996</v>
      </c>
      <c r="E45" s="110">
        <v>4.5999999999999996</v>
      </c>
      <c r="F45" s="110">
        <v>1398</v>
      </c>
      <c r="G45" s="110">
        <v>10</v>
      </c>
      <c r="H45" s="110">
        <v>9</v>
      </c>
      <c r="I45" s="110">
        <v>1616</v>
      </c>
      <c r="J45" s="110">
        <v>17</v>
      </c>
      <c r="K45" s="110">
        <v>15</v>
      </c>
      <c r="L45" s="111">
        <v>2119</v>
      </c>
      <c r="M45" s="112">
        <v>22</v>
      </c>
      <c r="N45" s="112">
        <v>20</v>
      </c>
      <c r="O45" s="86"/>
      <c r="P45" s="86"/>
    </row>
    <row r="46" spans="1:18" x14ac:dyDescent="0.25">
      <c r="A46" s="932"/>
      <c r="B46" s="109">
        <v>40</v>
      </c>
      <c r="C46" s="110">
        <v>595</v>
      </c>
      <c r="D46" s="110">
        <v>4.5</v>
      </c>
      <c r="E46" s="110">
        <v>4.0999999999999996</v>
      </c>
      <c r="F46" s="110">
        <v>1114</v>
      </c>
      <c r="G46" s="110">
        <v>9.1999999999999993</v>
      </c>
      <c r="H46" s="110">
        <v>8.4</v>
      </c>
      <c r="I46" s="110">
        <v>1259</v>
      </c>
      <c r="J46" s="110">
        <v>16</v>
      </c>
      <c r="K46" s="110">
        <v>15</v>
      </c>
      <c r="L46" s="111">
        <v>1772</v>
      </c>
      <c r="M46" s="112">
        <v>19</v>
      </c>
      <c r="N46" s="112">
        <v>17</v>
      </c>
      <c r="O46" s="86"/>
      <c r="P46" s="86"/>
    </row>
    <row r="47" spans="1:18" ht="15" customHeight="1" x14ac:dyDescent="0.25">
      <c r="A47" s="932" t="s">
        <v>170</v>
      </c>
      <c r="B47" s="109">
        <v>25</v>
      </c>
      <c r="C47" s="110">
        <v>690</v>
      </c>
      <c r="D47" s="110">
        <v>4.9000000000000004</v>
      </c>
      <c r="E47" s="110">
        <v>4.5</v>
      </c>
      <c r="F47" s="110">
        <v>1294</v>
      </c>
      <c r="G47" s="110">
        <v>9.6999999999999993</v>
      </c>
      <c r="H47" s="110">
        <v>8.8000000000000007</v>
      </c>
      <c r="I47" s="110">
        <v>1521</v>
      </c>
      <c r="J47" s="110">
        <v>17</v>
      </c>
      <c r="K47" s="110">
        <v>15</v>
      </c>
      <c r="L47" s="111">
        <v>1918</v>
      </c>
      <c r="M47" s="112">
        <v>19</v>
      </c>
      <c r="N47" s="112">
        <v>17</v>
      </c>
      <c r="O47" s="86"/>
      <c r="P47" s="86"/>
    </row>
    <row r="48" spans="1:18" x14ac:dyDescent="0.25">
      <c r="A48" s="932"/>
      <c r="B48" s="109">
        <v>32</v>
      </c>
      <c r="C48" s="110">
        <v>612</v>
      </c>
      <c r="D48" s="110">
        <v>3.9</v>
      </c>
      <c r="E48" s="110">
        <v>3.5</v>
      </c>
      <c r="F48" s="110">
        <v>1142</v>
      </c>
      <c r="G48" s="110">
        <v>8.1999999999999993</v>
      </c>
      <c r="H48" s="110">
        <v>7.5</v>
      </c>
      <c r="I48" s="110">
        <v>1316</v>
      </c>
      <c r="J48" s="110">
        <v>14</v>
      </c>
      <c r="K48" s="110">
        <v>13</v>
      </c>
      <c r="L48" s="111">
        <v>1713</v>
      </c>
      <c r="M48" s="112">
        <v>17</v>
      </c>
      <c r="N48" s="112">
        <v>15</v>
      </c>
      <c r="O48" s="86"/>
      <c r="P48" s="86"/>
    </row>
    <row r="49" spans="1:16" x14ac:dyDescent="0.25">
      <c r="A49" s="932"/>
      <c r="B49" s="109">
        <v>40</v>
      </c>
      <c r="C49" s="110">
        <v>492</v>
      </c>
      <c r="D49" s="110">
        <v>3.5</v>
      </c>
      <c r="E49" s="110">
        <v>3.2</v>
      </c>
      <c r="F49" s="110">
        <v>902</v>
      </c>
      <c r="G49" s="110">
        <v>7.4</v>
      </c>
      <c r="H49" s="110">
        <v>6.7</v>
      </c>
      <c r="I49" s="110">
        <v>999</v>
      </c>
      <c r="J49" s="110">
        <v>13</v>
      </c>
      <c r="K49" s="110">
        <v>12</v>
      </c>
      <c r="L49" s="111">
        <v>1400</v>
      </c>
      <c r="M49" s="112">
        <v>15</v>
      </c>
      <c r="N49" s="112">
        <v>14</v>
      </c>
      <c r="O49" s="86"/>
      <c r="P49" s="86"/>
    </row>
    <row r="50" spans="1:16" x14ac:dyDescent="0.25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86"/>
      <c r="P50" s="86"/>
    </row>
    <row r="51" spans="1:16" ht="15" customHeight="1" x14ac:dyDescent="0.25">
      <c r="A51" s="932" t="s">
        <v>158</v>
      </c>
      <c r="B51" s="932" t="s">
        <v>159</v>
      </c>
      <c r="C51" s="934" t="s">
        <v>298</v>
      </c>
      <c r="D51" s="934"/>
      <c r="E51" s="934"/>
      <c r="F51" s="935" t="s">
        <v>299</v>
      </c>
      <c r="G51" s="935"/>
      <c r="H51" s="935"/>
      <c r="I51" s="935" t="s">
        <v>300</v>
      </c>
      <c r="J51" s="935"/>
      <c r="K51" s="935"/>
      <c r="L51" s="936"/>
      <c r="M51" s="936"/>
      <c r="N51" s="936"/>
      <c r="O51" s="86"/>
      <c r="P51" s="86"/>
    </row>
    <row r="52" spans="1:16" ht="15" customHeight="1" x14ac:dyDescent="0.25">
      <c r="A52" s="932"/>
      <c r="B52" s="932"/>
      <c r="C52" s="932" t="s">
        <v>164</v>
      </c>
      <c r="D52" s="933" t="s">
        <v>165</v>
      </c>
      <c r="E52" s="933"/>
      <c r="F52" s="932" t="s">
        <v>164</v>
      </c>
      <c r="G52" s="933" t="s">
        <v>165</v>
      </c>
      <c r="H52" s="933"/>
      <c r="I52" s="932" t="s">
        <v>164</v>
      </c>
      <c r="J52" s="933" t="s">
        <v>165</v>
      </c>
      <c r="K52" s="933"/>
      <c r="L52" s="937"/>
      <c r="M52" s="938"/>
      <c r="N52" s="938"/>
      <c r="O52" s="86"/>
      <c r="P52" s="86"/>
    </row>
    <row r="53" spans="1:16" x14ac:dyDescent="0.25">
      <c r="A53" s="932"/>
      <c r="B53" s="932"/>
      <c r="C53" s="932"/>
      <c r="D53" s="108" t="s">
        <v>166</v>
      </c>
      <c r="E53" s="108" t="s">
        <v>167</v>
      </c>
      <c r="F53" s="932"/>
      <c r="G53" s="108" t="s">
        <v>166</v>
      </c>
      <c r="H53" s="114" t="s">
        <v>167</v>
      </c>
      <c r="I53" s="932"/>
      <c r="J53" s="108" t="s">
        <v>166</v>
      </c>
      <c r="K53" s="108" t="s">
        <v>167</v>
      </c>
      <c r="L53" s="937"/>
      <c r="M53" s="115"/>
      <c r="N53" s="115"/>
      <c r="O53" s="86"/>
      <c r="P53" s="86"/>
    </row>
    <row r="54" spans="1:16" ht="15" customHeight="1" x14ac:dyDescent="0.25">
      <c r="A54" s="932" t="s">
        <v>168</v>
      </c>
      <c r="B54" s="109">
        <v>25</v>
      </c>
      <c r="C54" s="111">
        <v>3140</v>
      </c>
      <c r="D54" s="111">
        <v>35</v>
      </c>
      <c r="E54" s="111">
        <v>32</v>
      </c>
      <c r="F54" s="111">
        <v>3600</v>
      </c>
      <c r="G54" s="111">
        <v>42</v>
      </c>
      <c r="H54" s="116">
        <v>40</v>
      </c>
      <c r="I54" s="111">
        <v>3900</v>
      </c>
      <c r="J54" s="111">
        <v>51</v>
      </c>
      <c r="K54" s="111">
        <v>49</v>
      </c>
      <c r="L54" s="117"/>
      <c r="M54" s="117"/>
      <c r="N54" s="117"/>
      <c r="O54" s="86"/>
      <c r="P54" s="86"/>
    </row>
    <row r="55" spans="1:16" x14ac:dyDescent="0.25">
      <c r="A55" s="932"/>
      <c r="B55" s="109">
        <v>32</v>
      </c>
      <c r="C55" s="111">
        <v>2971</v>
      </c>
      <c r="D55" s="111">
        <v>32</v>
      </c>
      <c r="E55" s="111">
        <v>31</v>
      </c>
      <c r="F55" s="111">
        <v>3215</v>
      </c>
      <c r="G55" s="111">
        <v>40</v>
      </c>
      <c r="H55" s="116">
        <v>38</v>
      </c>
      <c r="I55" s="111">
        <v>3600</v>
      </c>
      <c r="J55" s="111">
        <v>47</v>
      </c>
      <c r="K55" s="111">
        <v>43</v>
      </c>
      <c r="L55" s="117"/>
      <c r="M55" s="117"/>
      <c r="N55" s="117"/>
      <c r="O55" s="86"/>
      <c r="P55" s="86"/>
    </row>
    <row r="56" spans="1:16" x14ac:dyDescent="0.25">
      <c r="A56" s="932"/>
      <c r="B56" s="109">
        <v>40</v>
      </c>
      <c r="C56" s="111">
        <v>2625</v>
      </c>
      <c r="D56" s="111">
        <v>27</v>
      </c>
      <c r="E56" s="111">
        <v>26</v>
      </c>
      <c r="F56" s="111">
        <v>2920</v>
      </c>
      <c r="G56" s="111">
        <v>36</v>
      </c>
      <c r="H56" s="116">
        <v>35</v>
      </c>
      <c r="I56" s="111">
        <v>3320</v>
      </c>
      <c r="J56" s="111">
        <v>42</v>
      </c>
      <c r="K56" s="111">
        <v>39</v>
      </c>
      <c r="L56" s="117"/>
      <c r="M56" s="117"/>
      <c r="N56" s="117"/>
      <c r="O56" s="86"/>
      <c r="P56" s="86"/>
    </row>
    <row r="57" spans="1:16" ht="15" customHeight="1" x14ac:dyDescent="0.25">
      <c r="A57" s="932" t="s">
        <v>169</v>
      </c>
      <c r="B57" s="109">
        <v>25</v>
      </c>
      <c r="C57" s="111">
        <v>3031</v>
      </c>
      <c r="D57" s="112">
        <v>30</v>
      </c>
      <c r="E57" s="112">
        <v>27</v>
      </c>
      <c r="F57" s="111">
        <v>3345</v>
      </c>
      <c r="G57" s="112">
        <v>34</v>
      </c>
      <c r="H57" s="118">
        <v>32</v>
      </c>
      <c r="I57" s="111">
        <v>3580</v>
      </c>
      <c r="J57" s="112">
        <v>46</v>
      </c>
      <c r="K57" s="112">
        <v>41</v>
      </c>
      <c r="L57" s="117"/>
      <c r="M57" s="119"/>
      <c r="N57" s="119"/>
      <c r="O57" s="86"/>
      <c r="P57" s="86"/>
    </row>
    <row r="58" spans="1:16" x14ac:dyDescent="0.25">
      <c r="A58" s="932"/>
      <c r="B58" s="109">
        <v>32</v>
      </c>
      <c r="C58" s="111">
        <v>2683</v>
      </c>
      <c r="D58" s="112">
        <v>27</v>
      </c>
      <c r="E58" s="112">
        <v>24</v>
      </c>
      <c r="F58" s="111">
        <v>3040</v>
      </c>
      <c r="G58" s="112">
        <v>31</v>
      </c>
      <c r="H58" s="118">
        <v>30</v>
      </c>
      <c r="I58" s="111">
        <v>3210</v>
      </c>
      <c r="J58" s="112">
        <v>41</v>
      </c>
      <c r="K58" s="112">
        <v>35</v>
      </c>
      <c r="L58" s="117"/>
      <c r="M58" s="119"/>
      <c r="N58" s="119"/>
      <c r="O58" s="86"/>
      <c r="P58" s="86"/>
    </row>
    <row r="59" spans="1:16" x14ac:dyDescent="0.25">
      <c r="A59" s="932"/>
      <c r="B59" s="109">
        <v>40</v>
      </c>
      <c r="C59" s="111">
        <v>2280</v>
      </c>
      <c r="D59" s="112">
        <v>23</v>
      </c>
      <c r="E59" s="112">
        <v>21</v>
      </c>
      <c r="F59" s="111">
        <v>2704</v>
      </c>
      <c r="G59" s="112">
        <v>29</v>
      </c>
      <c r="H59" s="118">
        <v>27</v>
      </c>
      <c r="I59" s="111">
        <v>3100</v>
      </c>
      <c r="J59" s="112">
        <v>36</v>
      </c>
      <c r="K59" s="112">
        <v>31</v>
      </c>
      <c r="L59" s="117"/>
      <c r="M59" s="119"/>
      <c r="N59" s="119"/>
      <c r="O59" s="86"/>
      <c r="P59" s="86"/>
    </row>
    <row r="60" spans="1:16" ht="15" customHeight="1" x14ac:dyDescent="0.25">
      <c r="A60" s="932" t="s">
        <v>170</v>
      </c>
      <c r="B60" s="109">
        <v>25</v>
      </c>
      <c r="C60" s="111">
        <v>2484</v>
      </c>
      <c r="D60" s="112">
        <v>25</v>
      </c>
      <c r="E60" s="112">
        <v>23</v>
      </c>
      <c r="F60" s="111">
        <v>2800</v>
      </c>
      <c r="G60" s="112">
        <v>27</v>
      </c>
      <c r="H60" s="118">
        <v>25</v>
      </c>
      <c r="I60" s="111">
        <v>3100</v>
      </c>
      <c r="J60" s="112">
        <v>42</v>
      </c>
      <c r="K60" s="112">
        <v>35</v>
      </c>
      <c r="L60" s="117"/>
      <c r="M60" s="119"/>
      <c r="N60" s="119"/>
      <c r="O60" s="86"/>
      <c r="P60" s="86"/>
    </row>
    <row r="61" spans="1:16" x14ac:dyDescent="0.25">
      <c r="A61" s="932"/>
      <c r="B61" s="109">
        <v>32</v>
      </c>
      <c r="C61" s="111">
        <v>2178</v>
      </c>
      <c r="D61" s="112">
        <v>22</v>
      </c>
      <c r="E61" s="112">
        <v>22</v>
      </c>
      <c r="F61" s="111">
        <v>2540</v>
      </c>
      <c r="G61" s="112">
        <v>25</v>
      </c>
      <c r="H61" s="118">
        <v>24</v>
      </c>
      <c r="I61" s="111">
        <v>2680</v>
      </c>
      <c r="J61" s="112">
        <v>38</v>
      </c>
      <c r="K61" s="112">
        <v>32</v>
      </c>
      <c r="L61" s="117"/>
      <c r="M61" s="119"/>
      <c r="N61" s="119"/>
      <c r="O61" s="86"/>
      <c r="P61" s="86"/>
    </row>
    <row r="62" spans="1:16" x14ac:dyDescent="0.25">
      <c r="A62" s="932"/>
      <c r="B62" s="109">
        <v>40</v>
      </c>
      <c r="C62" s="111">
        <v>1821</v>
      </c>
      <c r="D62" s="112">
        <v>19</v>
      </c>
      <c r="E62" s="112">
        <v>17</v>
      </c>
      <c r="F62" s="111">
        <v>2100</v>
      </c>
      <c r="G62" s="112">
        <v>22</v>
      </c>
      <c r="H62" s="118">
        <v>20</v>
      </c>
      <c r="I62" s="111">
        <v>2300</v>
      </c>
      <c r="J62" s="112">
        <v>29</v>
      </c>
      <c r="K62" s="112">
        <v>25</v>
      </c>
      <c r="L62" s="117"/>
      <c r="M62" s="119"/>
      <c r="N62" s="119"/>
      <c r="O62" s="86"/>
      <c r="P62" s="86"/>
    </row>
    <row r="63" spans="1:16" x14ac:dyDescent="0.25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113"/>
      <c r="M63" s="113"/>
      <c r="N63" s="113"/>
      <c r="O63" s="86"/>
      <c r="P63" s="86"/>
    </row>
    <row r="64" spans="1:16" ht="15" customHeight="1" x14ac:dyDescent="0.25">
      <c r="A64" s="932" t="s">
        <v>158</v>
      </c>
      <c r="B64" s="932" t="s">
        <v>159</v>
      </c>
      <c r="C64" s="934" t="s">
        <v>301</v>
      </c>
      <c r="D64" s="934"/>
      <c r="E64" s="934"/>
      <c r="F64" s="934" t="s">
        <v>302</v>
      </c>
      <c r="G64" s="934"/>
      <c r="H64" s="934"/>
      <c r="I64" s="934" t="s">
        <v>303</v>
      </c>
      <c r="J64" s="934"/>
      <c r="K64" s="934"/>
      <c r="L64" s="120"/>
      <c r="M64" s="120"/>
      <c r="N64" s="120"/>
      <c r="O64" s="86"/>
      <c r="P64" s="86"/>
    </row>
    <row r="65" spans="1:16" ht="15" customHeight="1" x14ac:dyDescent="0.25">
      <c r="A65" s="932"/>
      <c r="B65" s="932"/>
      <c r="C65" s="932" t="s">
        <v>164</v>
      </c>
      <c r="D65" s="933" t="s">
        <v>165</v>
      </c>
      <c r="E65" s="933"/>
      <c r="F65" s="932" t="s">
        <v>164</v>
      </c>
      <c r="G65" s="933" t="s">
        <v>165</v>
      </c>
      <c r="H65" s="933"/>
      <c r="I65" s="932" t="s">
        <v>164</v>
      </c>
      <c r="J65" s="933" t="s">
        <v>165</v>
      </c>
      <c r="K65" s="933"/>
      <c r="L65" s="120"/>
      <c r="M65" s="120"/>
      <c r="N65" s="120"/>
      <c r="O65" s="86"/>
      <c r="P65" s="86"/>
    </row>
    <row r="66" spans="1:16" x14ac:dyDescent="0.25">
      <c r="A66" s="932"/>
      <c r="B66" s="932"/>
      <c r="C66" s="932"/>
      <c r="D66" s="108" t="s">
        <v>166</v>
      </c>
      <c r="E66" s="108" t="s">
        <v>167</v>
      </c>
      <c r="F66" s="932"/>
      <c r="G66" s="108" t="s">
        <v>166</v>
      </c>
      <c r="H66" s="108" t="s">
        <v>167</v>
      </c>
      <c r="I66" s="932"/>
      <c r="J66" s="108" t="s">
        <v>166</v>
      </c>
      <c r="K66" s="108" t="s">
        <v>167</v>
      </c>
      <c r="L66" s="120"/>
      <c r="M66" s="120"/>
      <c r="N66" s="120"/>
      <c r="O66" s="86"/>
      <c r="P66" s="86"/>
    </row>
    <row r="67" spans="1:16" ht="15" customHeight="1" x14ac:dyDescent="0.25">
      <c r="A67" s="932" t="s">
        <v>190</v>
      </c>
      <c r="B67" s="108">
        <v>25</v>
      </c>
      <c r="C67" s="111">
        <v>763</v>
      </c>
      <c r="D67" s="111">
        <v>3.8</v>
      </c>
      <c r="E67" s="111">
        <v>3.4</v>
      </c>
      <c r="F67" s="111">
        <v>1117</v>
      </c>
      <c r="G67" s="111">
        <v>5.7</v>
      </c>
      <c r="H67" s="111">
        <v>5</v>
      </c>
      <c r="I67" s="112">
        <v>1228.7</v>
      </c>
      <c r="J67" s="121">
        <v>6.27</v>
      </c>
      <c r="K67" s="121">
        <v>5.5</v>
      </c>
      <c r="L67" s="120"/>
      <c r="M67" s="120"/>
      <c r="N67" s="120"/>
      <c r="O67" s="86"/>
      <c r="P67" s="86"/>
    </row>
    <row r="68" spans="1:16" x14ac:dyDescent="0.25">
      <c r="A68" s="932"/>
      <c r="B68" s="108">
        <v>32</v>
      </c>
      <c r="C68" s="111">
        <v>661</v>
      </c>
      <c r="D68" s="111">
        <v>3.4</v>
      </c>
      <c r="E68" s="111">
        <v>3</v>
      </c>
      <c r="F68" s="111">
        <v>966</v>
      </c>
      <c r="G68" s="111">
        <v>4.9000000000000004</v>
      </c>
      <c r="H68" s="111">
        <v>4.3</v>
      </c>
      <c r="I68" s="112">
        <v>1062.5999999999999</v>
      </c>
      <c r="J68" s="121">
        <v>5.39</v>
      </c>
      <c r="K68" s="121">
        <v>4.7300000000000004</v>
      </c>
      <c r="L68" s="120"/>
      <c r="M68" s="120"/>
      <c r="N68" s="120"/>
      <c r="O68" s="86"/>
      <c r="P68" s="86"/>
    </row>
    <row r="69" spans="1:16" x14ac:dyDescent="0.25">
      <c r="A69" s="932"/>
      <c r="B69" s="108">
        <v>40</v>
      </c>
      <c r="C69" s="111">
        <v>510</v>
      </c>
      <c r="D69" s="111">
        <v>3.1</v>
      </c>
      <c r="E69" s="111">
        <v>2.7</v>
      </c>
      <c r="F69" s="111">
        <v>732</v>
      </c>
      <c r="G69" s="111">
        <v>4.4000000000000004</v>
      </c>
      <c r="H69" s="111">
        <v>3.9</v>
      </c>
      <c r="I69" s="112">
        <v>805.2</v>
      </c>
      <c r="J69" s="121">
        <v>4.84</v>
      </c>
      <c r="K69" s="121">
        <v>4.29</v>
      </c>
      <c r="L69" s="120"/>
      <c r="M69" s="120"/>
      <c r="N69" s="120"/>
      <c r="O69" s="86"/>
      <c r="P69" s="86"/>
    </row>
    <row r="70" spans="1:16" ht="15" customHeight="1" x14ac:dyDescent="0.25">
      <c r="A70" s="932" t="s">
        <v>191</v>
      </c>
      <c r="B70" s="108">
        <v>25</v>
      </c>
      <c r="C70" s="111">
        <v>461</v>
      </c>
      <c r="D70" s="111">
        <v>2.6</v>
      </c>
      <c r="E70" s="111">
        <v>2.2999999999999998</v>
      </c>
      <c r="F70" s="111">
        <v>680</v>
      </c>
      <c r="G70" s="111">
        <v>4.5</v>
      </c>
      <c r="H70" s="111">
        <v>3.5</v>
      </c>
      <c r="I70" s="112">
        <v>748</v>
      </c>
      <c r="J70" s="121">
        <v>4.95</v>
      </c>
      <c r="K70" s="121">
        <v>3.85</v>
      </c>
      <c r="L70" s="120"/>
      <c r="M70" s="120"/>
      <c r="N70" s="120"/>
      <c r="O70" s="86"/>
      <c r="P70" s="86"/>
    </row>
    <row r="71" spans="1:16" x14ac:dyDescent="0.25">
      <c r="A71" s="932"/>
      <c r="B71" s="108">
        <v>32</v>
      </c>
      <c r="C71" s="111">
        <v>389</v>
      </c>
      <c r="D71" s="111">
        <v>2.2999999999999998</v>
      </c>
      <c r="E71" s="111">
        <v>2</v>
      </c>
      <c r="F71" s="111">
        <v>573</v>
      </c>
      <c r="G71" s="111">
        <v>3.4</v>
      </c>
      <c r="H71" s="111">
        <v>3</v>
      </c>
      <c r="I71" s="112">
        <v>630.29999999999995</v>
      </c>
      <c r="J71" s="121">
        <v>3.74</v>
      </c>
      <c r="K71" s="121">
        <v>3.3</v>
      </c>
      <c r="L71" s="120"/>
      <c r="M71" s="120"/>
      <c r="N71" s="120"/>
      <c r="O71" s="86"/>
      <c r="P71" s="86"/>
    </row>
    <row r="72" spans="1:16" x14ac:dyDescent="0.25">
      <c r="A72" s="932"/>
      <c r="B72" s="108">
        <v>40</v>
      </c>
      <c r="C72" s="111">
        <v>283</v>
      </c>
      <c r="D72" s="111">
        <v>2</v>
      </c>
      <c r="E72" s="111">
        <v>1.8</v>
      </c>
      <c r="F72" s="111">
        <v>410</v>
      </c>
      <c r="G72" s="111">
        <v>3</v>
      </c>
      <c r="H72" s="111">
        <v>2.7</v>
      </c>
      <c r="I72" s="112">
        <v>451</v>
      </c>
      <c r="J72" s="121">
        <v>3.3</v>
      </c>
      <c r="K72" s="121">
        <v>2.97</v>
      </c>
      <c r="L72" s="120"/>
      <c r="M72" s="120"/>
      <c r="N72" s="120"/>
      <c r="O72" s="86"/>
      <c r="P72" s="86"/>
    </row>
    <row r="73" spans="1:16" x14ac:dyDescent="0.25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9"/>
      <c r="N73" s="119"/>
      <c r="O73" s="86"/>
      <c r="P73" s="86"/>
    </row>
    <row r="74" spans="1:16" ht="15" customHeight="1" x14ac:dyDescent="0.25">
      <c r="A74" s="932" t="s">
        <v>158</v>
      </c>
      <c r="B74" s="932" t="s">
        <v>159</v>
      </c>
      <c r="C74" s="934" t="s">
        <v>304</v>
      </c>
      <c r="D74" s="934"/>
      <c r="E74" s="934"/>
      <c r="F74" s="934" t="s">
        <v>305</v>
      </c>
      <c r="G74" s="934"/>
      <c r="H74" s="934"/>
      <c r="I74" s="934" t="s">
        <v>306</v>
      </c>
      <c r="J74" s="934"/>
      <c r="K74" s="934"/>
      <c r="L74" s="120"/>
      <c r="M74" s="120"/>
      <c r="N74" s="120"/>
      <c r="O74" s="86"/>
      <c r="P74" s="86"/>
    </row>
    <row r="75" spans="1:16" ht="15" customHeight="1" x14ac:dyDescent="0.25">
      <c r="A75" s="932"/>
      <c r="B75" s="932"/>
      <c r="C75" s="932" t="s">
        <v>164</v>
      </c>
      <c r="D75" s="933" t="s">
        <v>165</v>
      </c>
      <c r="E75" s="933"/>
      <c r="F75" s="932" t="s">
        <v>164</v>
      </c>
      <c r="G75" s="933" t="s">
        <v>165</v>
      </c>
      <c r="H75" s="933"/>
      <c r="I75" s="932" t="s">
        <v>164</v>
      </c>
      <c r="J75" s="933" t="s">
        <v>165</v>
      </c>
      <c r="K75" s="933"/>
      <c r="L75" s="120"/>
      <c r="M75" s="120"/>
      <c r="N75" s="120"/>
      <c r="O75" s="86"/>
      <c r="P75" s="86"/>
    </row>
    <row r="76" spans="1:16" x14ac:dyDescent="0.25">
      <c r="A76" s="932"/>
      <c r="B76" s="932"/>
      <c r="C76" s="932"/>
      <c r="D76" s="108" t="s">
        <v>166</v>
      </c>
      <c r="E76" s="108" t="s">
        <v>167</v>
      </c>
      <c r="F76" s="932"/>
      <c r="G76" s="108" t="s">
        <v>166</v>
      </c>
      <c r="H76" s="114" t="s">
        <v>167</v>
      </c>
      <c r="I76" s="932"/>
      <c r="J76" s="108" t="s">
        <v>166</v>
      </c>
      <c r="K76" s="108" t="s">
        <v>167</v>
      </c>
      <c r="L76" s="120"/>
      <c r="M76" s="120"/>
      <c r="N76" s="120"/>
      <c r="O76" s="86"/>
      <c r="P76" s="86"/>
    </row>
    <row r="77" spans="1:16" ht="15" customHeight="1" x14ac:dyDescent="0.25">
      <c r="A77" s="932" t="s">
        <v>190</v>
      </c>
      <c r="B77" s="108">
        <v>25</v>
      </c>
      <c r="C77" s="111">
        <v>1364</v>
      </c>
      <c r="D77" s="111">
        <v>12</v>
      </c>
      <c r="E77" s="111">
        <v>10</v>
      </c>
      <c r="F77" s="111">
        <v>1984</v>
      </c>
      <c r="G77" s="112">
        <v>15</v>
      </c>
      <c r="H77" s="118">
        <v>13</v>
      </c>
      <c r="I77" s="111">
        <v>2616</v>
      </c>
      <c r="J77" s="112">
        <v>34</v>
      </c>
      <c r="K77" s="112">
        <v>30</v>
      </c>
      <c r="L77" s="120"/>
      <c r="M77" s="120"/>
      <c r="N77" s="120"/>
      <c r="O77" s="86"/>
      <c r="P77" s="86"/>
    </row>
    <row r="78" spans="1:16" x14ac:dyDescent="0.25">
      <c r="A78" s="932"/>
      <c r="B78" s="108">
        <v>32</v>
      </c>
      <c r="C78" s="111">
        <v>1180</v>
      </c>
      <c r="D78" s="111">
        <v>9.8000000000000007</v>
      </c>
      <c r="E78" s="111">
        <v>8.6</v>
      </c>
      <c r="F78" s="111">
        <v>1747</v>
      </c>
      <c r="G78" s="112">
        <v>13</v>
      </c>
      <c r="H78" s="118">
        <v>12</v>
      </c>
      <c r="I78" s="111">
        <v>2284</v>
      </c>
      <c r="J78" s="112">
        <v>27</v>
      </c>
      <c r="K78" s="112">
        <v>25</v>
      </c>
      <c r="L78" s="120"/>
      <c r="M78" s="120"/>
      <c r="N78" s="120"/>
      <c r="O78" s="86"/>
      <c r="P78" s="86"/>
    </row>
    <row r="79" spans="1:16" x14ac:dyDescent="0.25">
      <c r="A79" s="932"/>
      <c r="B79" s="108">
        <v>40</v>
      </c>
      <c r="C79" s="111">
        <v>897</v>
      </c>
      <c r="D79" s="111">
        <v>9.8000000000000007</v>
      </c>
      <c r="E79" s="111">
        <v>8.6</v>
      </c>
      <c r="F79" s="111">
        <v>1423</v>
      </c>
      <c r="G79" s="112">
        <v>12</v>
      </c>
      <c r="H79" s="118">
        <v>10</v>
      </c>
      <c r="I79" s="111">
        <v>1773</v>
      </c>
      <c r="J79" s="112">
        <v>25</v>
      </c>
      <c r="K79" s="112">
        <v>22</v>
      </c>
      <c r="L79" s="120"/>
      <c r="M79" s="120"/>
      <c r="N79" s="120"/>
      <c r="O79" s="86"/>
      <c r="P79" s="86"/>
    </row>
    <row r="80" spans="1:16" ht="15" customHeight="1" x14ac:dyDescent="0.25">
      <c r="A80" s="932" t="s">
        <v>191</v>
      </c>
      <c r="B80" s="108">
        <v>25</v>
      </c>
      <c r="C80" s="111">
        <v>840</v>
      </c>
      <c r="D80" s="111">
        <v>8.1</v>
      </c>
      <c r="E80" s="111">
        <v>7.1</v>
      </c>
      <c r="F80" s="111">
        <v>1180</v>
      </c>
      <c r="G80" s="112">
        <v>12</v>
      </c>
      <c r="H80" s="118">
        <v>10</v>
      </c>
      <c r="I80" s="111">
        <v>1552</v>
      </c>
      <c r="J80" s="112">
        <v>24</v>
      </c>
      <c r="K80" s="112">
        <v>21</v>
      </c>
      <c r="L80" s="120"/>
      <c r="M80" s="120"/>
      <c r="N80" s="120"/>
      <c r="O80" s="86"/>
      <c r="P80" s="86"/>
    </row>
    <row r="81" spans="1:16" x14ac:dyDescent="0.25">
      <c r="A81" s="932"/>
      <c r="B81" s="108">
        <v>32</v>
      </c>
      <c r="C81" s="111">
        <v>719</v>
      </c>
      <c r="D81" s="111">
        <v>6.9</v>
      </c>
      <c r="E81" s="111">
        <v>6.1</v>
      </c>
      <c r="F81" s="111">
        <v>1005</v>
      </c>
      <c r="G81" s="112">
        <v>9</v>
      </c>
      <c r="H81" s="118">
        <v>7</v>
      </c>
      <c r="I81" s="111">
        <v>1300</v>
      </c>
      <c r="J81" s="112">
        <v>21</v>
      </c>
      <c r="K81" s="112">
        <v>18</v>
      </c>
      <c r="L81" s="120"/>
      <c r="M81" s="120"/>
      <c r="N81" s="120"/>
      <c r="O81" s="86"/>
      <c r="P81" s="86"/>
    </row>
    <row r="82" spans="1:16" x14ac:dyDescent="0.25">
      <c r="A82" s="932"/>
      <c r="B82" s="108">
        <v>40</v>
      </c>
      <c r="C82" s="111">
        <v>534</v>
      </c>
      <c r="D82" s="111">
        <v>6.3</v>
      </c>
      <c r="E82" s="111">
        <v>5.5</v>
      </c>
      <c r="F82" s="111">
        <v>787</v>
      </c>
      <c r="G82" s="112">
        <v>8</v>
      </c>
      <c r="H82" s="118">
        <v>7</v>
      </c>
      <c r="I82" s="111">
        <v>920</v>
      </c>
      <c r="J82" s="112">
        <v>17</v>
      </c>
      <c r="K82" s="112">
        <v>15</v>
      </c>
      <c r="L82" s="120"/>
      <c r="M82" s="120"/>
      <c r="N82" s="120"/>
      <c r="O82" s="86"/>
      <c r="P82" s="86"/>
    </row>
    <row r="83" spans="1:16" x14ac:dyDescent="0.25">
      <c r="A83" s="115"/>
      <c r="B83" s="115"/>
      <c r="C83" s="117"/>
      <c r="D83" s="117"/>
      <c r="E83" s="117"/>
      <c r="F83" s="117"/>
      <c r="G83" s="119"/>
      <c r="H83" s="119"/>
      <c r="I83" s="117"/>
      <c r="J83" s="119"/>
      <c r="K83" s="119"/>
      <c r="L83" s="120"/>
      <c r="M83" s="120"/>
      <c r="N83" s="120"/>
      <c r="O83" s="86"/>
      <c r="P83" s="86"/>
    </row>
    <row r="84" spans="1:16" ht="15" customHeight="1" x14ac:dyDescent="0.25">
      <c r="A84" s="939" t="s">
        <v>200</v>
      </c>
      <c r="B84" s="939"/>
      <c r="C84" s="939"/>
      <c r="D84" s="939"/>
      <c r="E84" s="939"/>
      <c r="F84" s="939"/>
      <c r="G84" s="939"/>
      <c r="H84" s="939"/>
      <c r="I84" s="939"/>
      <c r="J84" s="939"/>
      <c r="K84" s="939"/>
      <c r="L84" s="939"/>
      <c r="M84" s="939"/>
      <c r="N84" s="939"/>
      <c r="O84" s="86"/>
      <c r="P84" s="86"/>
    </row>
    <row r="85" spans="1:16" x14ac:dyDescent="0.25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86"/>
      <c r="P85" s="86"/>
    </row>
    <row r="86" spans="1:16" x14ac:dyDescent="0.25">
      <c r="A86" s="122" t="s">
        <v>201</v>
      </c>
      <c r="B86" s="122"/>
      <c r="C86" s="122"/>
      <c r="D86" s="122"/>
      <c r="E86" s="122"/>
      <c r="F86" s="122"/>
      <c r="G86" s="123"/>
      <c r="H86" s="123"/>
      <c r="I86" s="123"/>
      <c r="J86" s="123"/>
      <c r="K86" s="123"/>
      <c r="L86" s="123"/>
      <c r="M86" s="123"/>
      <c r="N86" s="123"/>
      <c r="O86" s="124"/>
      <c r="P86" s="86"/>
    </row>
    <row r="87" spans="1:16" x14ac:dyDescent="0.25">
      <c r="A87" s="122" t="s">
        <v>202</v>
      </c>
      <c r="B87" s="122"/>
      <c r="C87" s="122"/>
      <c r="D87" s="122"/>
      <c r="E87" s="122"/>
      <c r="F87" s="122"/>
      <c r="G87" s="123"/>
      <c r="H87" s="123"/>
      <c r="I87" s="123"/>
      <c r="J87" s="123"/>
      <c r="K87" s="123"/>
      <c r="L87" s="123"/>
      <c r="M87" s="123"/>
      <c r="N87" s="123"/>
      <c r="O87" s="124"/>
      <c r="P87" s="86"/>
    </row>
    <row r="88" spans="1:16" ht="15" customHeight="1" x14ac:dyDescent="0.25">
      <c r="A88" s="940" t="s">
        <v>307</v>
      </c>
      <c r="B88" s="940"/>
      <c r="C88" s="940"/>
      <c r="D88" s="940"/>
      <c r="E88" s="940"/>
      <c r="F88" s="940"/>
      <c r="G88" s="940"/>
      <c r="H88" s="940"/>
      <c r="I88" s="940"/>
      <c r="J88" s="940"/>
      <c r="K88" s="940"/>
      <c r="L88" s="940"/>
      <c r="M88" s="940"/>
      <c r="N88" s="940"/>
      <c r="O88" s="124"/>
      <c r="P88" s="86"/>
    </row>
    <row r="89" spans="1:16" ht="15" customHeight="1" x14ac:dyDescent="0.25">
      <c r="A89" s="940" t="s">
        <v>204</v>
      </c>
      <c r="B89" s="940"/>
      <c r="C89" s="940"/>
      <c r="D89" s="940"/>
      <c r="E89" s="940"/>
      <c r="F89" s="940"/>
      <c r="G89" s="940"/>
      <c r="H89" s="940"/>
      <c r="I89" s="940"/>
      <c r="J89" s="940"/>
      <c r="K89" s="940"/>
      <c r="L89" s="940"/>
      <c r="M89" s="940"/>
      <c r="N89" s="940"/>
      <c r="O89" s="940"/>
      <c r="P89" s="940"/>
    </row>
    <row r="90" spans="1:16" x14ac:dyDescent="0.25">
      <c r="A90" s="122" t="s">
        <v>205</v>
      </c>
      <c r="B90" s="122"/>
      <c r="C90" s="122"/>
      <c r="D90" s="122"/>
      <c r="E90" s="122"/>
      <c r="F90" s="122"/>
      <c r="G90" s="124"/>
      <c r="H90" s="124"/>
      <c r="I90" s="124"/>
      <c r="J90" s="124"/>
      <c r="K90" s="124"/>
      <c r="L90" s="124"/>
      <c r="M90" s="124"/>
      <c r="N90" s="124"/>
      <c r="O90" s="124"/>
      <c r="P90" s="86"/>
    </row>
    <row r="91" spans="1:16" x14ac:dyDescent="0.25">
      <c r="A91" s="122" t="s">
        <v>206</v>
      </c>
      <c r="B91" s="122"/>
      <c r="C91" s="122"/>
      <c r="D91" s="122"/>
      <c r="E91" s="122"/>
      <c r="F91" s="122"/>
      <c r="G91" s="124"/>
      <c r="H91" s="124"/>
      <c r="I91" s="124"/>
      <c r="J91" s="124"/>
      <c r="K91" s="124"/>
      <c r="L91" s="124"/>
      <c r="M91" s="124"/>
      <c r="N91" s="124"/>
      <c r="O91" s="124"/>
      <c r="P91" s="86"/>
    </row>
  </sheetData>
  <mergeCells count="128">
    <mergeCell ref="A77:A79"/>
    <mergeCell ref="A80:A82"/>
    <mergeCell ref="A84:N84"/>
    <mergeCell ref="A88:N88"/>
    <mergeCell ref="A89:P89"/>
    <mergeCell ref="A3:O3"/>
    <mergeCell ref="A2:O2"/>
    <mergeCell ref="A1:O1"/>
    <mergeCell ref="A67:A69"/>
    <mergeCell ref="A70:A72"/>
    <mergeCell ref="A74:A76"/>
    <mergeCell ref="B74:B76"/>
    <mergeCell ref="C74:E74"/>
    <mergeCell ref="F74:H74"/>
    <mergeCell ref="I74:K74"/>
    <mergeCell ref="C75:C76"/>
    <mergeCell ref="D75:E75"/>
    <mergeCell ref="F75:F76"/>
    <mergeCell ref="G75:H75"/>
    <mergeCell ref="I75:I76"/>
    <mergeCell ref="J75:K75"/>
    <mergeCell ref="A54:A56"/>
    <mergeCell ref="A57:A59"/>
    <mergeCell ref="A60:A62"/>
    <mergeCell ref="A64:A66"/>
    <mergeCell ref="B64:B66"/>
    <mergeCell ref="C64:E64"/>
    <mergeCell ref="F64:H64"/>
    <mergeCell ref="I64:K64"/>
    <mergeCell ref="C65:C66"/>
    <mergeCell ref="D65:E65"/>
    <mergeCell ref="F65:F66"/>
    <mergeCell ref="G65:H65"/>
    <mergeCell ref="I65:I66"/>
    <mergeCell ref="J65:K65"/>
    <mergeCell ref="A41:A43"/>
    <mergeCell ref="A44:A46"/>
    <mergeCell ref="A47:A49"/>
    <mergeCell ref="A51:A53"/>
    <mergeCell ref="B51:B53"/>
    <mergeCell ref="C51:E51"/>
    <mergeCell ref="F51:H51"/>
    <mergeCell ref="I51:K51"/>
    <mergeCell ref="L51:N51"/>
    <mergeCell ref="C52:C53"/>
    <mergeCell ref="D52:E52"/>
    <mergeCell ref="F52:F53"/>
    <mergeCell ref="G52:H52"/>
    <mergeCell ref="I52:I53"/>
    <mergeCell ref="J52:K52"/>
    <mergeCell ref="L52:L53"/>
    <mergeCell ref="M52:N52"/>
    <mergeCell ref="D34:G34"/>
    <mergeCell ref="J34:M34"/>
    <mergeCell ref="D35:G35"/>
    <mergeCell ref="J35:M35"/>
    <mergeCell ref="A38:A40"/>
    <mergeCell ref="B38:B40"/>
    <mergeCell ref="C38:E38"/>
    <mergeCell ref="F38:H38"/>
    <mergeCell ref="I38:K38"/>
    <mergeCell ref="L38:N38"/>
    <mergeCell ref="C39:C40"/>
    <mergeCell ref="D39:E39"/>
    <mergeCell ref="F39:F40"/>
    <mergeCell ref="G39:H39"/>
    <mergeCell ref="I39:I40"/>
    <mergeCell ref="J39:K39"/>
    <mergeCell ref="L39:L40"/>
    <mergeCell ref="M39:N39"/>
    <mergeCell ref="D29:G29"/>
    <mergeCell ref="J29:M29"/>
    <mergeCell ref="D30:G30"/>
    <mergeCell ref="J30:M30"/>
    <mergeCell ref="D31:G31"/>
    <mergeCell ref="J31:M31"/>
    <mergeCell ref="D32:G32"/>
    <mergeCell ref="J32:M32"/>
    <mergeCell ref="D33:G33"/>
    <mergeCell ref="J33:M33"/>
    <mergeCell ref="D24:G24"/>
    <mergeCell ref="J24:M24"/>
    <mergeCell ref="D25:G25"/>
    <mergeCell ref="J25:M25"/>
    <mergeCell ref="D26:G26"/>
    <mergeCell ref="J26:M26"/>
    <mergeCell ref="D27:G27"/>
    <mergeCell ref="J27:M27"/>
    <mergeCell ref="D28:G28"/>
    <mergeCell ref="J28:M28"/>
    <mergeCell ref="Q19:R19"/>
    <mergeCell ref="D20:G20"/>
    <mergeCell ref="J20:M20"/>
    <mergeCell ref="D21:G21"/>
    <mergeCell ref="J21:M21"/>
    <mergeCell ref="D22:G22"/>
    <mergeCell ref="J22:M22"/>
    <mergeCell ref="D23:G23"/>
    <mergeCell ref="J23:M23"/>
    <mergeCell ref="D14:G14"/>
    <mergeCell ref="J14:M14"/>
    <mergeCell ref="D15:G15"/>
    <mergeCell ref="J15:M15"/>
    <mergeCell ref="D16:G16"/>
    <mergeCell ref="J16:M16"/>
    <mergeCell ref="E18:J18"/>
    <mergeCell ref="D19:G19"/>
    <mergeCell ref="J19:M19"/>
    <mergeCell ref="D9:G9"/>
    <mergeCell ref="J9:M9"/>
    <mergeCell ref="D10:G10"/>
    <mergeCell ref="J10:M10"/>
    <mergeCell ref="D11:G11"/>
    <mergeCell ref="J11:M11"/>
    <mergeCell ref="D12:G12"/>
    <mergeCell ref="J12:M12"/>
    <mergeCell ref="D13:G13"/>
    <mergeCell ref="J13:M13"/>
    <mergeCell ref="E4:J4"/>
    <mergeCell ref="D5:G5"/>
    <mergeCell ref="J5:M5"/>
    <mergeCell ref="Q5:R5"/>
    <mergeCell ref="D6:G6"/>
    <mergeCell ref="J6:M6"/>
    <mergeCell ref="D7:G7"/>
    <mergeCell ref="J7:M7"/>
    <mergeCell ref="D8:G8"/>
    <mergeCell ref="J8:M8"/>
  </mergeCells>
  <hyperlinks>
    <hyperlink ref="Q5" location="Меню!A1" display="Главное меню"/>
    <hyperlink ref="Q19" location="Меню!A1" display="Главное меню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rowBreaks count="1" manualBreakCount="1">
    <brk id="35" max="16383" man="1"/>
  </rowBreaks>
  <colBreaks count="1" manualBreakCount="1">
    <brk id="15" min="2" max="65537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36"/>
  <sheetViews>
    <sheetView zoomScale="90" zoomScaleNormal="90" workbookViewId="0">
      <selection activeCell="B2" sqref="B2:K2"/>
    </sheetView>
  </sheetViews>
  <sheetFormatPr defaultColWidth="9.140625" defaultRowHeight="15" x14ac:dyDescent="0.25"/>
  <cols>
    <col min="1" max="1" width="4.140625" style="125" customWidth="1"/>
    <col min="2" max="2" width="12" style="125" customWidth="1"/>
    <col min="3" max="5" width="14.42578125" style="125" customWidth="1"/>
    <col min="6" max="6" width="7.85546875" style="125" customWidth="1"/>
    <col min="7" max="7" width="12" style="125" customWidth="1"/>
    <col min="8" max="8" width="14.42578125" style="125" customWidth="1"/>
    <col min="9" max="10" width="14.42578125" style="126" customWidth="1"/>
    <col min="11" max="11" width="14.42578125" style="125" customWidth="1"/>
    <col min="12" max="1024" width="9.140625" style="125"/>
  </cols>
  <sheetData>
    <row r="1" spans="2:14" ht="28.5" customHeight="1" x14ac:dyDescent="0.25">
      <c r="B1" s="1107" t="s">
        <v>2921</v>
      </c>
      <c r="C1" s="1107"/>
      <c r="D1" s="1107"/>
      <c r="E1" s="1107"/>
      <c r="F1" s="1107"/>
      <c r="G1" s="1107"/>
      <c r="H1" s="1107"/>
      <c r="I1" s="1107"/>
      <c r="J1" s="1107"/>
      <c r="K1" s="1107"/>
    </row>
    <row r="2" spans="2:14" ht="201" customHeight="1" x14ac:dyDescent="0.25">
      <c r="B2" s="1103"/>
      <c r="C2" s="1103"/>
      <c r="D2" s="1103"/>
      <c r="E2" s="1103"/>
      <c r="F2" s="1103"/>
      <c r="G2" s="1103"/>
      <c r="H2" s="1103"/>
      <c r="I2" s="1103"/>
      <c r="J2" s="1103"/>
      <c r="K2" s="1103"/>
    </row>
    <row r="3" spans="2:14" ht="31.5" customHeight="1" x14ac:dyDescent="0.25">
      <c r="B3" s="1107" t="s">
        <v>2922</v>
      </c>
      <c r="C3" s="1107"/>
      <c r="D3" s="1107"/>
      <c r="E3" s="1107"/>
      <c r="F3" s="1107"/>
      <c r="G3" s="1107"/>
      <c r="H3" s="1107"/>
      <c r="I3" s="1107"/>
      <c r="J3" s="1107"/>
      <c r="K3" s="1107"/>
    </row>
    <row r="4" spans="2:14" ht="28.5" x14ac:dyDescent="0.25">
      <c r="B4" s="54" t="s">
        <v>308</v>
      </c>
      <c r="C4" s="55" t="s">
        <v>37</v>
      </c>
      <c r="D4" s="127" t="s">
        <v>309</v>
      </c>
      <c r="E4" s="128"/>
      <c r="F4" s="129"/>
      <c r="J4" s="125"/>
      <c r="K4" s="6" t="s">
        <v>42</v>
      </c>
      <c r="L4" s="6"/>
    </row>
    <row r="5" spans="2:14" ht="18.75" customHeight="1" x14ac:dyDescent="0.25">
      <c r="B5" s="54" t="s">
        <v>310</v>
      </c>
      <c r="C5" s="56" t="s">
        <v>311</v>
      </c>
      <c r="D5" s="130" t="s">
        <v>312</v>
      </c>
      <c r="E5" s="131"/>
      <c r="F5" s="132"/>
      <c r="J5" s="125"/>
      <c r="N5" s="133"/>
    </row>
    <row r="6" spans="2:14" ht="18.75" customHeight="1" x14ac:dyDescent="0.25">
      <c r="B6" s="54" t="s">
        <v>313</v>
      </c>
      <c r="C6" s="56" t="s">
        <v>314</v>
      </c>
      <c r="D6" s="130" t="s">
        <v>312</v>
      </c>
      <c r="E6" s="131"/>
      <c r="F6" s="132"/>
      <c r="J6" s="125"/>
    </row>
    <row r="7" spans="2:14" ht="18.75" customHeight="1" x14ac:dyDescent="0.25">
      <c r="B7" s="54" t="s">
        <v>315</v>
      </c>
      <c r="C7" s="56" t="s">
        <v>316</v>
      </c>
      <c r="D7" s="130" t="s">
        <v>312</v>
      </c>
      <c r="E7" s="131"/>
      <c r="F7" s="132"/>
      <c r="J7" s="125"/>
    </row>
    <row r="8" spans="2:14" ht="18.75" customHeight="1" x14ac:dyDescent="0.25">
      <c r="B8" s="54" t="s">
        <v>317</v>
      </c>
      <c r="C8" s="56" t="s">
        <v>318</v>
      </c>
      <c r="D8" s="130" t="s">
        <v>312</v>
      </c>
      <c r="E8" s="131"/>
      <c r="F8" s="132"/>
      <c r="J8" s="125"/>
    </row>
    <row r="9" spans="2:14" ht="18.75" customHeight="1" x14ac:dyDescent="0.25">
      <c r="B9" s="54" t="s">
        <v>319</v>
      </c>
      <c r="C9" s="56" t="s">
        <v>320</v>
      </c>
      <c r="D9" s="130" t="s">
        <v>312</v>
      </c>
      <c r="E9" s="131"/>
      <c r="F9" s="132"/>
      <c r="J9" s="125"/>
    </row>
    <row r="10" spans="2:14" ht="18.75" customHeight="1" x14ac:dyDescent="0.25">
      <c r="B10" s="54" t="s">
        <v>321</v>
      </c>
      <c r="C10" s="56" t="s">
        <v>322</v>
      </c>
      <c r="D10" s="130" t="s">
        <v>312</v>
      </c>
      <c r="E10" s="131"/>
      <c r="F10" s="132"/>
      <c r="J10" s="125"/>
    </row>
    <row r="11" spans="2:14" ht="18.75" customHeight="1" x14ac:dyDescent="0.25">
      <c r="B11" s="54" t="s">
        <v>323</v>
      </c>
      <c r="C11" s="56" t="s">
        <v>324</v>
      </c>
      <c r="D11" s="130" t="s">
        <v>312</v>
      </c>
      <c r="E11" s="131"/>
      <c r="F11" s="132"/>
      <c r="J11" s="125"/>
    </row>
    <row r="12" spans="2:14" ht="18.75" customHeight="1" x14ac:dyDescent="0.25">
      <c r="B12" s="54" t="s">
        <v>325</v>
      </c>
      <c r="C12" s="56" t="s">
        <v>326</v>
      </c>
      <c r="D12" s="130" t="s">
        <v>312</v>
      </c>
      <c r="E12" s="131"/>
      <c r="F12" s="132"/>
      <c r="J12" s="125"/>
    </row>
    <row r="13" spans="2:14" ht="18.75" customHeight="1" x14ac:dyDescent="0.25">
      <c r="B13" s="54" t="s">
        <v>327</v>
      </c>
      <c r="C13" s="56" t="s">
        <v>328</v>
      </c>
      <c r="D13" s="130" t="s">
        <v>312</v>
      </c>
      <c r="E13" s="131"/>
      <c r="F13" s="132"/>
      <c r="J13" s="125"/>
    </row>
    <row r="14" spans="2:14" ht="18.75" customHeight="1" x14ac:dyDescent="0.25">
      <c r="B14" s="54" t="s">
        <v>329</v>
      </c>
      <c r="C14" s="56" t="s">
        <v>330</v>
      </c>
      <c r="D14" s="130" t="s">
        <v>312</v>
      </c>
      <c r="E14" s="131"/>
      <c r="F14" s="132"/>
      <c r="J14" s="125"/>
    </row>
    <row r="15" spans="2:14" ht="18.75" customHeight="1" x14ac:dyDescent="0.25"/>
    <row r="16" spans="2:14" s="134" customFormat="1" ht="33.75" customHeight="1" x14ac:dyDescent="0.25">
      <c r="B16" s="941" t="s">
        <v>331</v>
      </c>
      <c r="C16" s="941"/>
      <c r="D16" s="941"/>
      <c r="E16" s="941"/>
      <c r="G16" s="942" t="s">
        <v>331</v>
      </c>
      <c r="H16" s="942"/>
      <c r="I16" s="942"/>
      <c r="J16" s="942"/>
      <c r="K16" s="942"/>
    </row>
    <row r="17" spans="2:11" ht="18.75" customHeight="1" x14ac:dyDescent="0.25">
      <c r="B17" s="942" t="s">
        <v>308</v>
      </c>
      <c r="C17" s="912" t="s">
        <v>159</v>
      </c>
      <c r="D17" s="942" t="s">
        <v>332</v>
      </c>
      <c r="E17" s="942"/>
      <c r="G17" s="942" t="s">
        <v>308</v>
      </c>
      <c r="H17" s="912" t="s">
        <v>159</v>
      </c>
      <c r="I17" s="942" t="s">
        <v>332</v>
      </c>
      <c r="J17" s="942"/>
      <c r="K17" s="942"/>
    </row>
    <row r="18" spans="2:11" ht="18.75" customHeight="1" x14ac:dyDescent="0.25">
      <c r="B18" s="942"/>
      <c r="C18" s="912"/>
      <c r="D18" s="136">
        <v>-18</v>
      </c>
      <c r="E18" s="136">
        <v>-25</v>
      </c>
      <c r="G18" s="942"/>
      <c r="H18" s="912"/>
      <c r="I18" s="135">
        <v>-5</v>
      </c>
      <c r="J18" s="135">
        <v>0</v>
      </c>
      <c r="K18" s="135">
        <v>5</v>
      </c>
    </row>
    <row r="19" spans="2:11" ht="18.75" customHeight="1" x14ac:dyDescent="0.25">
      <c r="B19" s="943" t="s">
        <v>333</v>
      </c>
      <c r="C19" s="136">
        <v>25</v>
      </c>
      <c r="D19" s="136">
        <v>17</v>
      </c>
      <c r="E19" s="136">
        <v>11</v>
      </c>
      <c r="G19" s="942" t="s">
        <v>310</v>
      </c>
      <c r="H19" s="136">
        <v>25</v>
      </c>
      <c r="I19" s="136">
        <v>22</v>
      </c>
      <c r="J19" s="136">
        <v>28</v>
      </c>
      <c r="K19" s="136">
        <v>33</v>
      </c>
    </row>
    <row r="20" spans="2:11" ht="18.75" customHeight="1" x14ac:dyDescent="0.25">
      <c r="B20" s="943"/>
      <c r="C20" s="136">
        <v>32</v>
      </c>
      <c r="D20" s="136">
        <v>15</v>
      </c>
      <c r="E20" s="136">
        <v>10</v>
      </c>
      <c r="G20" s="942"/>
      <c r="H20" s="136">
        <v>32</v>
      </c>
      <c r="I20" s="136">
        <v>20</v>
      </c>
      <c r="J20" s="136">
        <v>25</v>
      </c>
      <c r="K20" s="136">
        <v>31</v>
      </c>
    </row>
    <row r="21" spans="2:11" ht="18.75" customHeight="1" x14ac:dyDescent="0.25">
      <c r="B21" s="943"/>
      <c r="C21" s="136">
        <v>40</v>
      </c>
      <c r="D21" s="136">
        <v>13</v>
      </c>
      <c r="E21" s="136">
        <v>8</v>
      </c>
      <c r="G21" s="942"/>
      <c r="H21" s="136">
        <v>40</v>
      </c>
      <c r="I21" s="136">
        <v>18</v>
      </c>
      <c r="J21" s="136">
        <v>22</v>
      </c>
      <c r="K21" s="136">
        <v>27</v>
      </c>
    </row>
    <row r="22" spans="2:11" ht="18.75" customHeight="1" x14ac:dyDescent="0.25">
      <c r="B22" s="943" t="s">
        <v>334</v>
      </c>
      <c r="C22" s="136">
        <v>25</v>
      </c>
      <c r="D22" s="136">
        <v>23</v>
      </c>
      <c r="E22" s="136">
        <v>14</v>
      </c>
      <c r="G22" s="943" t="s">
        <v>335</v>
      </c>
      <c r="H22" s="136">
        <v>25</v>
      </c>
      <c r="I22" s="136">
        <v>26</v>
      </c>
      <c r="J22" s="136">
        <v>32</v>
      </c>
      <c r="K22" s="136">
        <v>40</v>
      </c>
    </row>
    <row r="23" spans="2:11" ht="18.75" customHeight="1" x14ac:dyDescent="0.25">
      <c r="B23" s="943"/>
      <c r="C23" s="136">
        <v>32</v>
      </c>
      <c r="D23" s="136">
        <v>20</v>
      </c>
      <c r="E23" s="136">
        <v>12</v>
      </c>
      <c r="G23" s="943"/>
      <c r="H23" s="136">
        <v>32</v>
      </c>
      <c r="I23" s="136">
        <v>24</v>
      </c>
      <c r="J23" s="136">
        <v>29</v>
      </c>
      <c r="K23" s="136">
        <v>36</v>
      </c>
    </row>
    <row r="24" spans="2:11" ht="18.75" customHeight="1" x14ac:dyDescent="0.25">
      <c r="B24" s="943"/>
      <c r="C24" s="136">
        <v>40</v>
      </c>
      <c r="D24" s="136">
        <v>18</v>
      </c>
      <c r="E24" s="136">
        <v>11</v>
      </c>
      <c r="G24" s="943"/>
      <c r="H24" s="136">
        <v>40</v>
      </c>
      <c r="I24" s="136">
        <v>21</v>
      </c>
      <c r="J24" s="136">
        <v>27</v>
      </c>
      <c r="K24" s="136">
        <v>33</v>
      </c>
    </row>
    <row r="25" spans="2:11" ht="18.75" customHeight="1" x14ac:dyDescent="0.25">
      <c r="B25" s="943" t="s">
        <v>336</v>
      </c>
      <c r="C25" s="137">
        <v>25</v>
      </c>
      <c r="D25" s="137">
        <v>28</v>
      </c>
      <c r="E25" s="137">
        <v>17</v>
      </c>
      <c r="G25" s="943" t="s">
        <v>337</v>
      </c>
      <c r="H25" s="136">
        <v>25</v>
      </c>
      <c r="I25" s="136">
        <v>31</v>
      </c>
      <c r="J25" s="136">
        <v>39</v>
      </c>
      <c r="K25" s="136">
        <v>49</v>
      </c>
    </row>
    <row r="26" spans="2:11" ht="18.75" customHeight="1" x14ac:dyDescent="0.25">
      <c r="B26" s="943"/>
      <c r="C26" s="137">
        <v>32</v>
      </c>
      <c r="D26" s="137">
        <v>25</v>
      </c>
      <c r="E26" s="137">
        <v>15</v>
      </c>
      <c r="G26" s="943"/>
      <c r="H26" s="136">
        <v>32</v>
      </c>
      <c r="I26" s="136">
        <v>28</v>
      </c>
      <c r="J26" s="136">
        <v>35</v>
      </c>
      <c r="K26" s="136">
        <v>44</v>
      </c>
    </row>
    <row r="27" spans="2:11" ht="18.75" customHeight="1" x14ac:dyDescent="0.25">
      <c r="B27" s="943"/>
      <c r="C27" s="137">
        <v>40</v>
      </c>
      <c r="D27" s="137">
        <v>21</v>
      </c>
      <c r="E27" s="137">
        <v>13</v>
      </c>
      <c r="G27" s="943"/>
      <c r="H27" s="136">
        <v>40</v>
      </c>
      <c r="I27" s="136">
        <v>25</v>
      </c>
      <c r="J27" s="136">
        <v>32</v>
      </c>
      <c r="K27" s="136">
        <v>38</v>
      </c>
    </row>
    <row r="28" spans="2:11" ht="18.75" customHeight="1" x14ac:dyDescent="0.25">
      <c r="B28" s="943" t="s">
        <v>338</v>
      </c>
      <c r="C28" s="136">
        <v>25</v>
      </c>
      <c r="D28" s="136">
        <v>33</v>
      </c>
      <c r="E28" s="136">
        <v>21</v>
      </c>
      <c r="G28" s="943" t="s">
        <v>339</v>
      </c>
      <c r="H28" s="136">
        <v>25</v>
      </c>
      <c r="I28" s="136">
        <v>37</v>
      </c>
      <c r="J28" s="136">
        <v>47</v>
      </c>
      <c r="K28" s="136">
        <v>58</v>
      </c>
    </row>
    <row r="29" spans="2:11" ht="18.75" customHeight="1" x14ac:dyDescent="0.25">
      <c r="B29" s="943"/>
      <c r="C29" s="136">
        <v>32</v>
      </c>
      <c r="D29" s="136">
        <v>30</v>
      </c>
      <c r="E29" s="136">
        <v>18</v>
      </c>
      <c r="G29" s="943"/>
      <c r="H29" s="136">
        <v>32</v>
      </c>
      <c r="I29" s="136">
        <v>34</v>
      </c>
      <c r="J29" s="136">
        <v>43</v>
      </c>
      <c r="K29" s="136">
        <v>53</v>
      </c>
    </row>
    <row r="30" spans="2:11" ht="18.75" customHeight="1" x14ac:dyDescent="0.25">
      <c r="B30" s="943"/>
      <c r="C30" s="136">
        <v>40</v>
      </c>
      <c r="D30" s="136">
        <v>26</v>
      </c>
      <c r="E30" s="136">
        <v>16</v>
      </c>
      <c r="G30" s="943"/>
      <c r="H30" s="136">
        <v>40</v>
      </c>
      <c r="I30" s="136">
        <v>30</v>
      </c>
      <c r="J30" s="136">
        <v>38</v>
      </c>
      <c r="K30" s="136">
        <v>48</v>
      </c>
    </row>
    <row r="31" spans="2:11" ht="18.75" customHeight="1" x14ac:dyDescent="0.25">
      <c r="G31" s="943" t="s">
        <v>340</v>
      </c>
      <c r="H31" s="136">
        <v>25</v>
      </c>
      <c r="I31" s="136">
        <v>40</v>
      </c>
      <c r="J31" s="136">
        <v>51</v>
      </c>
      <c r="K31" s="136">
        <v>63</v>
      </c>
    </row>
    <row r="32" spans="2:11" ht="18.75" customHeight="1" x14ac:dyDescent="0.25">
      <c r="G32" s="943"/>
      <c r="H32" s="136">
        <v>32</v>
      </c>
      <c r="I32" s="136">
        <v>36</v>
      </c>
      <c r="J32" s="136">
        <v>46</v>
      </c>
      <c r="K32" s="136">
        <v>58</v>
      </c>
    </row>
    <row r="33" spans="7:11" ht="18.75" customHeight="1" x14ac:dyDescent="0.25">
      <c r="G33" s="943"/>
      <c r="H33" s="136">
        <v>40</v>
      </c>
      <c r="I33" s="136">
        <v>31</v>
      </c>
      <c r="J33" s="136">
        <v>41</v>
      </c>
      <c r="K33" s="136">
        <v>51</v>
      </c>
    </row>
    <row r="34" spans="7:11" ht="18.75" customHeight="1" x14ac:dyDescent="0.25">
      <c r="G34" s="943" t="s">
        <v>341</v>
      </c>
      <c r="H34" s="136">
        <v>25</v>
      </c>
      <c r="I34" s="136">
        <v>48</v>
      </c>
      <c r="J34" s="136">
        <v>60</v>
      </c>
      <c r="K34" s="136">
        <v>74</v>
      </c>
    </row>
    <row r="35" spans="7:11" ht="18.75" customHeight="1" x14ac:dyDescent="0.25">
      <c r="G35" s="943"/>
      <c r="H35" s="136">
        <v>32</v>
      </c>
      <c r="I35" s="136">
        <v>43</v>
      </c>
      <c r="J35" s="136">
        <v>54</v>
      </c>
      <c r="K35" s="136">
        <v>67</v>
      </c>
    </row>
    <row r="36" spans="7:11" ht="18.75" customHeight="1" x14ac:dyDescent="0.25">
      <c r="G36" s="943"/>
      <c r="H36" s="136">
        <v>40</v>
      </c>
      <c r="I36" s="136">
        <v>38</v>
      </c>
      <c r="J36" s="136">
        <v>48</v>
      </c>
      <c r="K36" s="136">
        <v>55</v>
      </c>
    </row>
  </sheetData>
  <mergeCells count="22">
    <mergeCell ref="B2:K2"/>
    <mergeCell ref="B1:K1"/>
    <mergeCell ref="B28:B30"/>
    <mergeCell ref="G28:G30"/>
    <mergeCell ref="G31:G33"/>
    <mergeCell ref="G34:G36"/>
    <mergeCell ref="B3:K3"/>
    <mergeCell ref="B19:B21"/>
    <mergeCell ref="G19:G21"/>
    <mergeCell ref="B22:B24"/>
    <mergeCell ref="G22:G24"/>
    <mergeCell ref="B25:B27"/>
    <mergeCell ref="G25:G27"/>
    <mergeCell ref="K4:L4"/>
    <mergeCell ref="B16:E16"/>
    <mergeCell ref="G16:K16"/>
    <mergeCell ref="B17:B18"/>
    <mergeCell ref="C17:C18"/>
    <mergeCell ref="D17:E17"/>
    <mergeCell ref="G17:G18"/>
    <mergeCell ref="H17:H18"/>
    <mergeCell ref="I17:K17"/>
  </mergeCells>
  <hyperlinks>
    <hyperlink ref="K4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44"/>
  <sheetViews>
    <sheetView zoomScale="90" zoomScaleNormal="90" workbookViewId="0">
      <selection activeCell="B3" sqref="B3:O3"/>
    </sheetView>
  </sheetViews>
  <sheetFormatPr defaultColWidth="9.140625" defaultRowHeight="15" x14ac:dyDescent="0.25"/>
  <cols>
    <col min="1" max="1" width="3" style="138" customWidth="1"/>
    <col min="2" max="14" width="9.42578125" style="138" customWidth="1"/>
    <col min="15" max="15" width="11.5703125" style="138" customWidth="1"/>
    <col min="16" max="16" width="13.7109375" style="138" customWidth="1"/>
    <col min="17" max="17" width="9.140625" style="138"/>
    <col min="18" max="18" width="10.42578125" style="138" customWidth="1"/>
    <col min="19" max="19" width="1.28515625" style="138" customWidth="1"/>
    <col min="20" max="20" width="10.7109375" style="138" customWidth="1"/>
    <col min="21" max="21" width="11.85546875" style="138" customWidth="1"/>
    <col min="22" max="1024" width="9.140625" style="138"/>
  </cols>
  <sheetData>
    <row r="1" spans="2:31" ht="28.5" customHeight="1" x14ac:dyDescent="0.25">
      <c r="B1" s="1119" t="s">
        <v>2921</v>
      </c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  <c r="N1" s="1119"/>
      <c r="O1" s="1119"/>
    </row>
    <row r="2" spans="2:31" ht="190.5" customHeight="1" x14ac:dyDescent="0.25"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  <c r="O2" s="1104"/>
    </row>
    <row r="3" spans="2:31" ht="21" customHeight="1" x14ac:dyDescent="0.25">
      <c r="B3" s="1119" t="s">
        <v>2922</v>
      </c>
      <c r="C3" s="1119"/>
      <c r="D3" s="1119"/>
      <c r="E3" s="1119"/>
      <c r="F3" s="1119"/>
      <c r="G3" s="1119"/>
      <c r="H3" s="1119"/>
      <c r="I3" s="1119"/>
      <c r="J3" s="1119"/>
      <c r="K3" s="1119"/>
      <c r="L3" s="1119"/>
      <c r="M3" s="1119"/>
      <c r="N3" s="1119"/>
      <c r="O3" s="1119"/>
    </row>
    <row r="4" spans="2:31" ht="21.75" customHeight="1" x14ac:dyDescent="0.3">
      <c r="F4" s="944" t="s">
        <v>2923</v>
      </c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6" t="s">
        <v>42</v>
      </c>
      <c r="R4" s="6"/>
      <c r="S4" s="139"/>
      <c r="T4" s="945"/>
      <c r="U4" s="945"/>
      <c r="V4" s="945"/>
      <c r="W4" s="945"/>
      <c r="X4" s="945"/>
    </row>
    <row r="5" spans="2:31" x14ac:dyDescent="0.25">
      <c r="B5" s="140" t="s">
        <v>342</v>
      </c>
      <c r="L5" s="140" t="s">
        <v>343</v>
      </c>
    </row>
    <row r="6" spans="2:31" x14ac:dyDescent="0.25">
      <c r="B6" s="946" t="s">
        <v>344</v>
      </c>
      <c r="C6" s="946"/>
      <c r="D6" s="946"/>
      <c r="E6" s="946"/>
      <c r="F6" s="946"/>
      <c r="G6" s="946"/>
      <c r="H6" s="946"/>
      <c r="I6" s="946"/>
      <c r="J6" s="946"/>
      <c r="L6" s="946" t="s">
        <v>345</v>
      </c>
      <c r="M6" s="946"/>
      <c r="N6" s="946"/>
      <c r="O6" s="946"/>
      <c r="P6" s="946"/>
      <c r="Q6" s="946"/>
      <c r="R6" s="946"/>
      <c r="S6" s="946"/>
      <c r="T6" s="946"/>
      <c r="U6" s="946"/>
      <c r="V6" s="946"/>
      <c r="W6" s="946"/>
      <c r="X6" s="946"/>
      <c r="Y6" s="141"/>
      <c r="Z6" s="141"/>
      <c r="AA6" s="141"/>
      <c r="AB6" s="50"/>
      <c r="AC6" s="50"/>
      <c r="AD6" s="50"/>
      <c r="AE6" s="59"/>
    </row>
    <row r="7" spans="2:31" x14ac:dyDescent="0.25">
      <c r="B7" s="947"/>
      <c r="C7" s="947"/>
      <c r="D7" s="947"/>
      <c r="E7" s="947"/>
      <c r="F7" s="947"/>
      <c r="G7" s="947"/>
      <c r="H7" s="947"/>
      <c r="I7" s="947"/>
      <c r="J7" s="947"/>
      <c r="L7" s="948" t="s">
        <v>346</v>
      </c>
      <c r="M7" s="948"/>
      <c r="N7" s="948"/>
      <c r="O7" s="948"/>
      <c r="P7" s="948"/>
      <c r="Q7" s="948"/>
      <c r="R7" s="948"/>
      <c r="S7" s="948"/>
      <c r="T7" s="948"/>
      <c r="U7" s="53"/>
      <c r="V7" s="53"/>
      <c r="W7" s="53"/>
      <c r="X7" s="53"/>
      <c r="Y7" s="142"/>
      <c r="Z7" s="142"/>
      <c r="AA7" s="142"/>
      <c r="AB7" s="143"/>
      <c r="AC7" s="143"/>
      <c r="AD7" s="143"/>
      <c r="AE7" s="143"/>
    </row>
    <row r="8" spans="2:31" x14ac:dyDescent="0.25">
      <c r="L8" s="946" t="s">
        <v>347</v>
      </c>
      <c r="M8" s="946"/>
      <c r="N8" s="946"/>
      <c r="O8" s="946"/>
      <c r="P8" s="946"/>
      <c r="Q8" s="946"/>
      <c r="R8" s="946"/>
      <c r="S8" s="946"/>
      <c r="T8" s="946"/>
      <c r="U8" s="53"/>
      <c r="V8" s="53"/>
      <c r="W8" s="53"/>
      <c r="X8" s="53"/>
      <c r="AA8" s="52"/>
      <c r="AB8" s="52"/>
      <c r="AC8" s="52"/>
      <c r="AD8" s="52"/>
      <c r="AE8" s="52"/>
    </row>
    <row r="9" spans="2:31" x14ac:dyDescent="0.25">
      <c r="AA9" s="52"/>
      <c r="AB9" s="52"/>
      <c r="AC9" s="52"/>
      <c r="AD9" s="52"/>
      <c r="AE9" s="52"/>
    </row>
    <row r="10" spans="2:31" x14ac:dyDescent="0.25">
      <c r="B10" s="140" t="s">
        <v>348</v>
      </c>
      <c r="P10" s="140"/>
    </row>
    <row r="11" spans="2:31" x14ac:dyDescent="0.25">
      <c r="B11" s="144" t="s">
        <v>349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</row>
    <row r="12" spans="2:31" ht="14.25" customHeight="1" x14ac:dyDescent="0.25">
      <c r="B12" s="144" t="s">
        <v>350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</row>
    <row r="13" spans="2:31" x14ac:dyDescent="0.25">
      <c r="B13" s="145" t="s">
        <v>351</v>
      </c>
      <c r="C13" s="146"/>
      <c r="D13" s="146"/>
      <c r="E13" s="146"/>
      <c r="F13" s="146"/>
      <c r="G13" s="146"/>
      <c r="H13" s="146"/>
      <c r="I13" s="146"/>
      <c r="J13" s="146"/>
      <c r="K13" s="52"/>
      <c r="L13" s="52"/>
      <c r="M13" s="52"/>
      <c r="N13" s="52"/>
      <c r="AE13" s="52"/>
    </row>
    <row r="14" spans="2:31" x14ac:dyDescent="0.25">
      <c r="AD14" s="52"/>
      <c r="AE14" s="52"/>
    </row>
    <row r="15" spans="2:31" x14ac:dyDescent="0.25">
      <c r="B15" s="147" t="s">
        <v>352</v>
      </c>
      <c r="L15" s="140" t="s">
        <v>353</v>
      </c>
    </row>
    <row r="16" spans="2:31" x14ac:dyDescent="0.25">
      <c r="L16" s="145" t="s">
        <v>354</v>
      </c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</row>
    <row r="17" spans="2:23" x14ac:dyDescent="0.25">
      <c r="L17" s="145" t="s">
        <v>355</v>
      </c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</row>
    <row r="18" spans="2:23" ht="14.25" customHeight="1" x14ac:dyDescent="0.25">
      <c r="L18" s="149" t="s">
        <v>356</v>
      </c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</row>
    <row r="19" spans="2:23" x14ac:dyDescent="0.25">
      <c r="B19" s="140" t="s">
        <v>357</v>
      </c>
    </row>
    <row r="20" spans="2:23" x14ac:dyDescent="0.25">
      <c r="B20" s="946" t="s">
        <v>358</v>
      </c>
      <c r="C20" s="946"/>
      <c r="D20" s="946"/>
      <c r="E20" s="946"/>
      <c r="F20" s="946"/>
      <c r="G20" s="946"/>
      <c r="H20" s="946"/>
      <c r="I20" s="946"/>
      <c r="J20" s="946"/>
    </row>
    <row r="22" spans="2:23" x14ac:dyDescent="0.25">
      <c r="B22" s="140" t="s">
        <v>359</v>
      </c>
      <c r="R22" s="140" t="s">
        <v>360</v>
      </c>
    </row>
    <row r="23" spans="2:23" ht="12" customHeight="1" x14ac:dyDescent="0.25">
      <c r="K23" s="150"/>
      <c r="L23" s="150"/>
    </row>
    <row r="24" spans="2:23" ht="17.25" customHeight="1" x14ac:dyDescent="0.25">
      <c r="B24" s="151" t="s">
        <v>361</v>
      </c>
      <c r="C24" s="152">
        <v>1</v>
      </c>
      <c r="D24" s="152">
        <v>2</v>
      </c>
      <c r="E24" s="152">
        <v>3</v>
      </c>
      <c r="F24" s="152">
        <v>4</v>
      </c>
      <c r="G24" s="152">
        <v>5</v>
      </c>
      <c r="H24" s="152">
        <v>6</v>
      </c>
      <c r="I24" s="152">
        <v>7</v>
      </c>
      <c r="J24" s="153">
        <v>8</v>
      </c>
      <c r="M24" s="154"/>
      <c r="N24" s="154"/>
      <c r="O24" s="151" t="s">
        <v>308</v>
      </c>
      <c r="P24" s="155" t="s">
        <v>362</v>
      </c>
      <c r="R24" s="156" t="s">
        <v>363</v>
      </c>
      <c r="T24" s="157" t="s">
        <v>364</v>
      </c>
      <c r="U24" s="155" t="s">
        <v>365</v>
      </c>
    </row>
    <row r="25" spans="2:23" x14ac:dyDescent="0.25">
      <c r="B25" s="158">
        <v>0</v>
      </c>
      <c r="C25" s="159" t="s">
        <v>366</v>
      </c>
      <c r="D25" s="159" t="s">
        <v>366</v>
      </c>
      <c r="E25" s="159" t="s">
        <v>366</v>
      </c>
      <c r="F25" s="159" t="s">
        <v>367</v>
      </c>
      <c r="G25" s="159" t="s">
        <v>367</v>
      </c>
      <c r="H25" s="159" t="s">
        <v>367</v>
      </c>
      <c r="I25" s="159" t="s">
        <v>367</v>
      </c>
      <c r="J25" s="160" t="s">
        <v>367</v>
      </c>
      <c r="M25" s="161"/>
      <c r="N25" s="161"/>
      <c r="O25" s="158" t="s">
        <v>366</v>
      </c>
      <c r="P25" s="162"/>
      <c r="R25" s="163" t="s">
        <v>368</v>
      </c>
      <c r="T25" s="164">
        <v>4066</v>
      </c>
      <c r="U25" s="165">
        <v>5088</v>
      </c>
    </row>
    <row r="26" spans="2:23" ht="15" customHeight="1" x14ac:dyDescent="0.25">
      <c r="B26" s="158">
        <v>1</v>
      </c>
      <c r="C26" s="159" t="s">
        <v>366</v>
      </c>
      <c r="D26" s="159" t="s">
        <v>366</v>
      </c>
      <c r="E26" s="159" t="s">
        <v>369</v>
      </c>
      <c r="F26" s="159" t="s">
        <v>367</v>
      </c>
      <c r="G26" s="159" t="s">
        <v>367</v>
      </c>
      <c r="H26" s="159" t="s">
        <v>367</v>
      </c>
      <c r="I26" s="159" t="s">
        <v>367</v>
      </c>
      <c r="J26" s="160" t="s">
        <v>367</v>
      </c>
      <c r="M26" s="161"/>
      <c r="N26" s="161"/>
      <c r="O26" s="158" t="s">
        <v>369</v>
      </c>
      <c r="P26" s="162"/>
      <c r="R26" s="163" t="s">
        <v>370</v>
      </c>
      <c r="T26" s="164">
        <v>5082</v>
      </c>
      <c r="U26" s="165">
        <v>6361</v>
      </c>
    </row>
    <row r="27" spans="2:23" ht="15" customHeight="1" x14ac:dyDescent="0.25">
      <c r="B27" s="158">
        <v>2</v>
      </c>
      <c r="C27" s="159" t="s">
        <v>366</v>
      </c>
      <c r="D27" s="159" t="s">
        <v>366</v>
      </c>
      <c r="E27" s="159" t="s">
        <v>369</v>
      </c>
      <c r="F27" s="159" t="s">
        <v>367</v>
      </c>
      <c r="G27" s="159" t="s">
        <v>367</v>
      </c>
      <c r="H27" s="159" t="s">
        <v>367</v>
      </c>
      <c r="I27" s="159" t="s">
        <v>367</v>
      </c>
      <c r="J27" s="160" t="s">
        <v>367</v>
      </c>
      <c r="M27" s="161"/>
      <c r="N27" s="161"/>
      <c r="O27" s="158" t="s">
        <v>367</v>
      </c>
      <c r="P27" s="162"/>
      <c r="R27" s="163" t="s">
        <v>371</v>
      </c>
      <c r="T27" s="164">
        <v>4743</v>
      </c>
      <c r="U27" s="165">
        <v>5936</v>
      </c>
    </row>
    <row r="28" spans="2:23" ht="15.75" customHeight="1" x14ac:dyDescent="0.25">
      <c r="B28" s="158">
        <v>3</v>
      </c>
      <c r="C28" s="159" t="s">
        <v>366</v>
      </c>
      <c r="D28" s="159" t="s">
        <v>366</v>
      </c>
      <c r="E28" s="159" t="s">
        <v>369</v>
      </c>
      <c r="F28" s="159" t="s">
        <v>367</v>
      </c>
      <c r="G28" s="159" t="s">
        <v>367</v>
      </c>
      <c r="H28" s="159" t="s">
        <v>367</v>
      </c>
      <c r="I28" s="159" t="s">
        <v>367</v>
      </c>
      <c r="J28" s="160" t="s">
        <v>367</v>
      </c>
      <c r="M28" s="161"/>
      <c r="N28" s="161"/>
      <c r="O28" s="166" t="s">
        <v>372</v>
      </c>
      <c r="P28" s="167"/>
      <c r="R28" s="163" t="s">
        <v>373</v>
      </c>
      <c r="T28" s="164">
        <v>6437</v>
      </c>
      <c r="U28" s="165">
        <v>8057</v>
      </c>
    </row>
    <row r="29" spans="2:23" x14ac:dyDescent="0.25">
      <c r="B29" s="158">
        <v>4</v>
      </c>
      <c r="C29" s="159" t="s">
        <v>366</v>
      </c>
      <c r="D29" s="159" t="s">
        <v>366</v>
      </c>
      <c r="E29" s="159" t="s">
        <v>369</v>
      </c>
      <c r="F29" s="159" t="s">
        <v>367</v>
      </c>
      <c r="G29" s="159" t="s">
        <v>367</v>
      </c>
      <c r="H29" s="159" t="s">
        <v>367</v>
      </c>
      <c r="I29" s="159" t="s">
        <v>367</v>
      </c>
      <c r="J29" s="160" t="s">
        <v>367</v>
      </c>
      <c r="K29" s="161"/>
      <c r="L29" s="161"/>
      <c r="O29" s="161"/>
      <c r="P29" s="168"/>
      <c r="R29" s="163" t="s">
        <v>374</v>
      </c>
      <c r="T29" s="164">
        <v>7793</v>
      </c>
      <c r="U29" s="165">
        <v>9753</v>
      </c>
    </row>
    <row r="30" spans="2:23" x14ac:dyDescent="0.25">
      <c r="B30" s="158">
        <v>5</v>
      </c>
      <c r="C30" s="159" t="s">
        <v>366</v>
      </c>
      <c r="D30" s="159" t="s">
        <v>366</v>
      </c>
      <c r="E30" s="159" t="s">
        <v>369</v>
      </c>
      <c r="F30" s="159" t="s">
        <v>367</v>
      </c>
      <c r="G30" s="159" t="s">
        <v>367</v>
      </c>
      <c r="H30" s="159" t="s">
        <v>367</v>
      </c>
      <c r="I30" s="159" t="s">
        <v>367</v>
      </c>
      <c r="J30" s="160" t="s">
        <v>367</v>
      </c>
      <c r="K30" s="161"/>
      <c r="L30" s="161"/>
      <c r="O30" s="161"/>
      <c r="P30" s="168"/>
      <c r="R30" s="163" t="s">
        <v>375</v>
      </c>
      <c r="T30" s="164">
        <v>11181</v>
      </c>
      <c r="U30" s="165">
        <v>13993</v>
      </c>
    </row>
    <row r="31" spans="2:23" x14ac:dyDescent="0.25">
      <c r="B31" s="158">
        <v>6</v>
      </c>
      <c r="C31" s="159" t="s">
        <v>366</v>
      </c>
      <c r="D31" s="159" t="s">
        <v>366</v>
      </c>
      <c r="E31" s="159" t="s">
        <v>369</v>
      </c>
      <c r="F31" s="159" t="s">
        <v>367</v>
      </c>
      <c r="G31" s="159" t="s">
        <v>367</v>
      </c>
      <c r="H31" s="159" t="s">
        <v>367</v>
      </c>
      <c r="I31" s="159" t="s">
        <v>367</v>
      </c>
      <c r="J31" s="160" t="s">
        <v>372</v>
      </c>
      <c r="K31" s="161"/>
      <c r="L31" s="161"/>
      <c r="O31" s="161"/>
      <c r="P31" s="168"/>
      <c r="R31" s="163" t="s">
        <v>376</v>
      </c>
      <c r="T31" s="164">
        <v>27105</v>
      </c>
      <c r="U31" s="165">
        <v>33923</v>
      </c>
    </row>
    <row r="32" spans="2:23" x14ac:dyDescent="0.25">
      <c r="B32" s="158">
        <v>7</v>
      </c>
      <c r="C32" s="159" t="s">
        <v>366</v>
      </c>
      <c r="D32" s="159" t="s">
        <v>366</v>
      </c>
      <c r="E32" s="159" t="s">
        <v>369</v>
      </c>
      <c r="F32" s="159" t="s">
        <v>367</v>
      </c>
      <c r="G32" s="159" t="s">
        <v>367</v>
      </c>
      <c r="H32" s="159" t="s">
        <v>367</v>
      </c>
      <c r="I32" s="159" t="s">
        <v>367</v>
      </c>
      <c r="J32" s="160" t="s">
        <v>372</v>
      </c>
      <c r="K32" s="161"/>
      <c r="L32" s="161"/>
      <c r="O32" s="161"/>
      <c r="P32" s="168"/>
      <c r="R32" s="169" t="s">
        <v>377</v>
      </c>
      <c r="T32" s="170">
        <v>33881</v>
      </c>
      <c r="U32" s="171">
        <v>42404</v>
      </c>
    </row>
    <row r="33" spans="2:25" x14ac:dyDescent="0.25">
      <c r="B33" s="158">
        <v>8</v>
      </c>
      <c r="C33" s="159" t="s">
        <v>366</v>
      </c>
      <c r="D33" s="159" t="s">
        <v>366</v>
      </c>
      <c r="E33" s="159" t="s">
        <v>369</v>
      </c>
      <c r="F33" s="159" t="s">
        <v>367</v>
      </c>
      <c r="G33" s="159" t="s">
        <v>367</v>
      </c>
      <c r="H33" s="159" t="s">
        <v>367</v>
      </c>
      <c r="I33" s="159" t="s">
        <v>367</v>
      </c>
      <c r="J33" s="160" t="s">
        <v>372</v>
      </c>
      <c r="K33" s="161"/>
      <c r="L33" s="161"/>
      <c r="O33" s="161"/>
      <c r="P33" s="168"/>
    </row>
    <row r="34" spans="2:25" x14ac:dyDescent="0.25">
      <c r="B34" s="158">
        <v>9</v>
      </c>
      <c r="C34" s="159" t="s">
        <v>366</v>
      </c>
      <c r="D34" s="159" t="s">
        <v>366</v>
      </c>
      <c r="E34" s="159" t="s">
        <v>369</v>
      </c>
      <c r="F34" s="159" t="s">
        <v>367</v>
      </c>
      <c r="G34" s="159" t="s">
        <v>367</v>
      </c>
      <c r="H34" s="159" t="s">
        <v>372</v>
      </c>
      <c r="I34" s="159" t="s">
        <v>372</v>
      </c>
      <c r="J34" s="160" t="s">
        <v>372</v>
      </c>
      <c r="K34" s="161"/>
      <c r="L34" s="161"/>
      <c r="M34" s="161"/>
      <c r="N34" s="161"/>
      <c r="O34" s="161"/>
      <c r="P34" s="168"/>
    </row>
    <row r="35" spans="2:25" ht="15" customHeight="1" x14ac:dyDescent="0.25">
      <c r="B35" s="166">
        <v>10</v>
      </c>
      <c r="C35" s="172" t="s">
        <v>366</v>
      </c>
      <c r="D35" s="172" t="s">
        <v>366</v>
      </c>
      <c r="E35" s="172" t="s">
        <v>369</v>
      </c>
      <c r="F35" s="172" t="s">
        <v>367</v>
      </c>
      <c r="G35" s="172" t="s">
        <v>367</v>
      </c>
      <c r="H35" s="172" t="s">
        <v>372</v>
      </c>
      <c r="I35" s="172" t="s">
        <v>372</v>
      </c>
      <c r="J35" s="173" t="s">
        <v>372</v>
      </c>
      <c r="K35" s="161"/>
      <c r="L35" s="161"/>
      <c r="M35" s="161"/>
      <c r="N35" s="161"/>
      <c r="O35" s="161"/>
      <c r="P35" s="168"/>
      <c r="R35" s="949" t="s">
        <v>378</v>
      </c>
      <c r="S35" s="949"/>
      <c r="T35" s="949"/>
      <c r="U35" s="949"/>
      <c r="V35" s="949"/>
      <c r="W35" s="949"/>
      <c r="X35" s="949"/>
      <c r="Y35" s="949"/>
    </row>
    <row r="36" spans="2:25" ht="22.5" customHeight="1" x14ac:dyDescent="0.25">
      <c r="B36" s="174">
        <v>1</v>
      </c>
      <c r="C36" s="950" t="s">
        <v>379</v>
      </c>
      <c r="D36" s="950"/>
      <c r="E36" s="950"/>
      <c r="F36" s="950"/>
      <c r="G36" s="950"/>
      <c r="H36" s="950"/>
      <c r="I36" s="950"/>
      <c r="J36" s="950"/>
      <c r="K36" s="950"/>
      <c r="L36" s="950"/>
      <c r="M36" s="950"/>
      <c r="N36" s="950"/>
      <c r="O36" s="950"/>
      <c r="P36" s="950"/>
      <c r="R36" s="949"/>
      <c r="S36" s="949"/>
      <c r="T36" s="949"/>
      <c r="U36" s="949"/>
      <c r="V36" s="949"/>
      <c r="W36" s="949"/>
      <c r="X36" s="949"/>
      <c r="Y36" s="949"/>
    </row>
    <row r="37" spans="2:25" ht="34.5" customHeight="1" x14ac:dyDescent="0.25">
      <c r="B37" s="175">
        <v>2</v>
      </c>
      <c r="C37" s="951" t="s">
        <v>380</v>
      </c>
      <c r="D37" s="951"/>
      <c r="E37" s="951"/>
      <c r="F37" s="951"/>
      <c r="G37" s="951"/>
      <c r="H37" s="951"/>
      <c r="I37" s="951"/>
      <c r="J37" s="951"/>
      <c r="K37" s="951"/>
      <c r="L37" s="951"/>
      <c r="M37" s="951"/>
      <c r="N37" s="951"/>
      <c r="O37" s="951"/>
      <c r="P37" s="951"/>
      <c r="R37" s="949" t="s">
        <v>381</v>
      </c>
      <c r="S37" s="949"/>
      <c r="T37" s="949"/>
      <c r="U37" s="949"/>
      <c r="V37" s="949"/>
      <c r="W37" s="949"/>
      <c r="X37" s="949"/>
      <c r="Y37" s="949"/>
    </row>
    <row r="38" spans="2:25" ht="34.5" customHeight="1" x14ac:dyDescent="0.25">
      <c r="B38" s="175">
        <v>3</v>
      </c>
      <c r="C38" s="951" t="s">
        <v>382</v>
      </c>
      <c r="D38" s="951"/>
      <c r="E38" s="951"/>
      <c r="F38" s="951"/>
      <c r="G38" s="951"/>
      <c r="H38" s="951"/>
      <c r="I38" s="951"/>
      <c r="J38" s="951"/>
      <c r="K38" s="951"/>
      <c r="L38" s="951"/>
      <c r="M38" s="951"/>
      <c r="N38" s="951"/>
      <c r="O38" s="951"/>
      <c r="P38" s="951"/>
      <c r="R38" s="949"/>
      <c r="S38" s="949"/>
      <c r="T38" s="949"/>
      <c r="U38" s="949"/>
      <c r="V38" s="949"/>
      <c r="W38" s="949"/>
      <c r="X38" s="949"/>
      <c r="Y38" s="949"/>
    </row>
    <row r="39" spans="2:25" ht="37.5" customHeight="1" x14ac:dyDescent="0.25">
      <c r="B39" s="175">
        <v>4</v>
      </c>
      <c r="C39" s="951" t="s">
        <v>383</v>
      </c>
      <c r="D39" s="951"/>
      <c r="E39" s="951"/>
      <c r="F39" s="951"/>
      <c r="G39" s="951"/>
      <c r="H39" s="951"/>
      <c r="I39" s="951"/>
      <c r="J39" s="951"/>
      <c r="K39" s="951"/>
      <c r="L39" s="951"/>
      <c r="M39" s="951"/>
      <c r="N39" s="951"/>
      <c r="O39" s="951"/>
      <c r="P39" s="951"/>
      <c r="R39" s="161"/>
    </row>
    <row r="40" spans="2:25" ht="23.25" customHeight="1" x14ac:dyDescent="0.25">
      <c r="B40" s="175">
        <v>5</v>
      </c>
      <c r="C40" s="951" t="s">
        <v>384</v>
      </c>
      <c r="D40" s="951"/>
      <c r="E40" s="951"/>
      <c r="F40" s="951"/>
      <c r="G40" s="951"/>
      <c r="H40" s="951"/>
      <c r="I40" s="951"/>
      <c r="J40" s="951"/>
      <c r="K40" s="951"/>
      <c r="L40" s="951"/>
      <c r="M40" s="951"/>
      <c r="N40" s="951"/>
      <c r="O40" s="951"/>
      <c r="P40" s="951"/>
    </row>
    <row r="41" spans="2:25" ht="22.5" customHeight="1" x14ac:dyDescent="0.25">
      <c r="B41" s="175">
        <v>6</v>
      </c>
      <c r="C41" s="951" t="s">
        <v>385</v>
      </c>
      <c r="D41" s="951"/>
      <c r="E41" s="951"/>
      <c r="F41" s="951"/>
      <c r="G41" s="951"/>
      <c r="H41" s="951"/>
      <c r="I41" s="951"/>
      <c r="J41" s="951"/>
      <c r="K41" s="951"/>
      <c r="L41" s="951"/>
      <c r="M41" s="951"/>
      <c r="N41" s="951"/>
      <c r="O41" s="951"/>
      <c r="P41" s="951"/>
    </row>
    <row r="42" spans="2:25" ht="22.5" customHeight="1" x14ac:dyDescent="0.25">
      <c r="B42" s="175">
        <v>7</v>
      </c>
      <c r="C42" s="951" t="s">
        <v>386</v>
      </c>
      <c r="D42" s="951"/>
      <c r="E42" s="951"/>
      <c r="F42" s="951"/>
      <c r="G42" s="951"/>
      <c r="H42" s="951"/>
      <c r="I42" s="951"/>
      <c r="J42" s="951"/>
      <c r="K42" s="951"/>
      <c r="L42" s="951"/>
      <c r="M42" s="951"/>
      <c r="N42" s="951"/>
      <c r="O42" s="951"/>
      <c r="P42" s="951"/>
    </row>
    <row r="43" spans="2:25" ht="22.5" customHeight="1" x14ac:dyDescent="0.25">
      <c r="B43" s="176">
        <v>8</v>
      </c>
      <c r="C43" s="952" t="s">
        <v>387</v>
      </c>
      <c r="D43" s="952"/>
      <c r="E43" s="952"/>
      <c r="F43" s="952"/>
      <c r="G43" s="952"/>
      <c r="H43" s="952"/>
      <c r="I43" s="952"/>
      <c r="J43" s="952"/>
      <c r="K43" s="952"/>
      <c r="L43" s="952"/>
      <c r="M43" s="952"/>
      <c r="N43" s="952"/>
      <c r="O43" s="952"/>
      <c r="P43" s="952"/>
    </row>
    <row r="44" spans="2:25" x14ac:dyDescent="0.25">
      <c r="B44" s="161"/>
      <c r="C44" s="161"/>
    </row>
  </sheetData>
  <mergeCells count="22">
    <mergeCell ref="B1:O1"/>
    <mergeCell ref="C41:P41"/>
    <mergeCell ref="C42:P42"/>
    <mergeCell ref="C43:P43"/>
    <mergeCell ref="B3:O3"/>
    <mergeCell ref="B2:O2"/>
    <mergeCell ref="C37:P37"/>
    <mergeCell ref="R37:Y38"/>
    <mergeCell ref="C38:P38"/>
    <mergeCell ref="C39:P39"/>
    <mergeCell ref="C40:P40"/>
    <mergeCell ref="B7:J7"/>
    <mergeCell ref="L7:T7"/>
    <mergeCell ref="L8:T8"/>
    <mergeCell ref="B20:J20"/>
    <mergeCell ref="R35:Y36"/>
    <mergeCell ref="C36:P36"/>
    <mergeCell ref="F4:P4"/>
    <mergeCell ref="Q4:R4"/>
    <mergeCell ref="T4:X4"/>
    <mergeCell ref="B6:J6"/>
    <mergeCell ref="L6:X6"/>
  </mergeCells>
  <hyperlinks>
    <hyperlink ref="Q4" location="Меню!A1" display="Главное меню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Y33"/>
  <sheetViews>
    <sheetView zoomScale="90" zoomScaleNormal="90" workbookViewId="0">
      <selection activeCell="A3" sqref="A3:K3"/>
    </sheetView>
  </sheetViews>
  <sheetFormatPr defaultColWidth="11.85546875" defaultRowHeight="15" x14ac:dyDescent="0.25"/>
  <cols>
    <col min="2" max="2" width="14.5703125" customWidth="1"/>
    <col min="5" max="5" width="7.42578125" customWidth="1"/>
    <col min="6" max="6" width="12.140625" customWidth="1"/>
    <col min="7" max="7" width="7.85546875" customWidth="1"/>
    <col min="8" max="8" width="11.85546875" customWidth="1"/>
    <col min="9" max="9" width="7.7109375" customWidth="1"/>
    <col min="10" max="10" width="12.5703125" customWidth="1"/>
    <col min="11" max="11" width="9.140625" customWidth="1"/>
    <col min="12" max="12" width="15.140625" customWidth="1"/>
    <col min="13" max="13" width="9.140625" customWidth="1"/>
    <col min="14" max="14" width="9.85546875" customWidth="1"/>
    <col min="15" max="15" width="14.5703125" customWidth="1"/>
    <col min="19" max="19" width="24.140625" customWidth="1"/>
    <col min="20" max="20" width="12.42578125" customWidth="1"/>
    <col min="21" max="21" width="25.140625" customWidth="1"/>
    <col min="22" max="22" width="14.42578125" customWidth="1"/>
    <col min="23" max="64" width="9.140625" customWidth="1"/>
  </cols>
  <sheetData>
    <row r="1" spans="1:25" ht="28.5" customHeight="1" x14ac:dyDescent="0.25">
      <c r="A1" s="1118" t="s">
        <v>2921</v>
      </c>
      <c r="B1" s="1118"/>
      <c r="C1" s="1118"/>
      <c r="D1" s="1118"/>
      <c r="E1" s="1118"/>
      <c r="F1" s="1118"/>
      <c r="G1" s="1118"/>
      <c r="H1" s="1118"/>
      <c r="I1" s="1118"/>
      <c r="J1" s="1118"/>
      <c r="K1" s="1118"/>
    </row>
    <row r="2" spans="1:25" ht="180.75" customHeight="1" x14ac:dyDescent="0.25">
      <c r="A2" s="1102"/>
      <c r="B2" s="1102"/>
      <c r="C2" s="1102"/>
      <c r="D2" s="1102"/>
      <c r="E2" s="1102"/>
      <c r="F2" s="1102"/>
      <c r="G2" s="1102"/>
      <c r="H2" s="1102"/>
      <c r="I2" s="1102"/>
      <c r="J2" s="1102"/>
      <c r="K2" s="1102"/>
    </row>
    <row r="3" spans="1:25" ht="28.5" customHeight="1" x14ac:dyDescent="0.25">
      <c r="A3" s="1120" t="s">
        <v>2922</v>
      </c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X3" s="6" t="s">
        <v>42</v>
      </c>
      <c r="Y3" s="6"/>
    </row>
    <row r="4" spans="1:25" ht="15" customHeight="1" x14ac:dyDescent="0.25">
      <c r="A4" s="953" t="s">
        <v>331</v>
      </c>
      <c r="B4" s="953"/>
      <c r="C4" s="953"/>
      <c r="D4" s="954" t="s">
        <v>388</v>
      </c>
      <c r="E4" s="955" t="s">
        <v>389</v>
      </c>
      <c r="F4" s="955"/>
      <c r="G4" s="955" t="s">
        <v>390</v>
      </c>
      <c r="H4" s="955"/>
      <c r="I4" s="954" t="s">
        <v>391</v>
      </c>
      <c r="J4" s="954"/>
      <c r="K4" s="954" t="s">
        <v>392</v>
      </c>
      <c r="L4" s="954"/>
      <c r="M4" s="954" t="s">
        <v>393</v>
      </c>
      <c r="N4" s="954"/>
      <c r="O4" s="954" t="s">
        <v>394</v>
      </c>
      <c r="P4" s="954" t="s">
        <v>395</v>
      </c>
      <c r="Q4" s="954" t="s">
        <v>396</v>
      </c>
      <c r="R4" s="954" t="s">
        <v>397</v>
      </c>
      <c r="S4" s="956" t="s">
        <v>398</v>
      </c>
      <c r="T4" s="957" t="s">
        <v>399</v>
      </c>
      <c r="U4" s="958" t="s">
        <v>400</v>
      </c>
      <c r="V4" s="957" t="s">
        <v>399</v>
      </c>
    </row>
    <row r="5" spans="1:25" ht="120.2" customHeight="1" x14ac:dyDescent="0.25">
      <c r="A5" s="180" t="s">
        <v>401</v>
      </c>
      <c r="B5" s="180" t="s">
        <v>402</v>
      </c>
      <c r="C5" s="180" t="s">
        <v>403</v>
      </c>
      <c r="D5" s="954"/>
      <c r="E5" s="955"/>
      <c r="F5" s="955"/>
      <c r="G5" s="955"/>
      <c r="H5" s="955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6"/>
      <c r="T5" s="957"/>
      <c r="U5" s="958"/>
      <c r="V5" s="958"/>
    </row>
    <row r="6" spans="1:25" x14ac:dyDescent="0.25">
      <c r="A6" s="177" t="s">
        <v>404</v>
      </c>
      <c r="B6" s="177" t="s">
        <v>405</v>
      </c>
      <c r="C6" s="177" t="s">
        <v>406</v>
      </c>
      <c r="D6" s="181">
        <v>4500</v>
      </c>
      <c r="E6" s="182" t="s">
        <v>407</v>
      </c>
      <c r="F6" s="181">
        <v>33800</v>
      </c>
      <c r="G6" s="182" t="s">
        <v>408</v>
      </c>
      <c r="H6" s="181">
        <v>33800</v>
      </c>
      <c r="I6" s="182" t="s">
        <v>409</v>
      </c>
      <c r="J6" s="183">
        <v>13300</v>
      </c>
      <c r="K6" s="182" t="s">
        <v>410</v>
      </c>
      <c r="L6" s="183">
        <v>17600</v>
      </c>
      <c r="M6" s="182" t="s">
        <v>411</v>
      </c>
      <c r="N6" s="183">
        <v>3300</v>
      </c>
      <c r="O6" s="181">
        <v>10600</v>
      </c>
      <c r="P6" s="181">
        <v>5400</v>
      </c>
      <c r="Q6" s="181">
        <v>2800</v>
      </c>
      <c r="R6" s="181">
        <v>4900</v>
      </c>
      <c r="S6" s="184" t="s">
        <v>412</v>
      </c>
      <c r="T6" s="185" t="s">
        <v>312</v>
      </c>
      <c r="U6" s="186"/>
      <c r="V6" s="186"/>
    </row>
    <row r="7" spans="1:25" x14ac:dyDescent="0.25">
      <c r="A7" s="177" t="s">
        <v>413</v>
      </c>
      <c r="B7" s="177" t="s">
        <v>414</v>
      </c>
      <c r="C7" s="177" t="s">
        <v>415</v>
      </c>
      <c r="D7" s="181">
        <v>4500</v>
      </c>
      <c r="E7" s="182" t="s">
        <v>416</v>
      </c>
      <c r="F7" s="183">
        <v>62000</v>
      </c>
      <c r="G7" s="182" t="s">
        <v>417</v>
      </c>
      <c r="H7" s="181">
        <v>51800</v>
      </c>
      <c r="I7" s="182" t="s">
        <v>418</v>
      </c>
      <c r="J7" s="183">
        <v>17500</v>
      </c>
      <c r="K7" s="182" t="s">
        <v>419</v>
      </c>
      <c r="L7" s="183">
        <v>25200</v>
      </c>
      <c r="M7" s="182" t="s">
        <v>420</v>
      </c>
      <c r="N7" s="183">
        <v>15700</v>
      </c>
      <c r="O7" s="181">
        <v>10600</v>
      </c>
      <c r="P7" s="181">
        <v>5400</v>
      </c>
      <c r="Q7" s="181">
        <v>2800</v>
      </c>
      <c r="R7" s="181">
        <v>4900</v>
      </c>
      <c r="S7" s="184" t="s">
        <v>421</v>
      </c>
      <c r="T7" s="187" t="s">
        <v>422</v>
      </c>
      <c r="U7" s="184" t="s">
        <v>423</v>
      </c>
      <c r="V7" s="187" t="s">
        <v>422</v>
      </c>
    </row>
    <row r="10" spans="1:25" x14ac:dyDescent="0.25">
      <c r="A10" s="188" t="s">
        <v>424</v>
      </c>
      <c r="B10" s="189"/>
      <c r="C10" s="190"/>
      <c r="D10" s="191"/>
      <c r="E10" s="192"/>
      <c r="F10" s="192"/>
      <c r="G10" s="189"/>
      <c r="H10" s="189"/>
      <c r="I10" s="190"/>
      <c r="J10" s="190"/>
      <c r="K10" s="191"/>
      <c r="L10" s="191"/>
      <c r="M10" s="192"/>
      <c r="N10" s="192"/>
      <c r="O10" s="189"/>
      <c r="P10" s="190"/>
      <c r="Q10" s="190"/>
      <c r="R10" s="191"/>
      <c r="S10" s="193"/>
      <c r="T10" s="193"/>
      <c r="U10" s="193"/>
      <c r="V10" s="193"/>
      <c r="W10" s="193"/>
      <c r="X10" s="193"/>
      <c r="Y10" s="193"/>
    </row>
    <row r="11" spans="1:25" ht="17.25" customHeight="1" x14ac:dyDescent="0.25">
      <c r="A11" s="188" t="s">
        <v>425</v>
      </c>
      <c r="B11" s="189"/>
      <c r="C11" s="190"/>
      <c r="D11" s="194"/>
      <c r="E11" s="188"/>
      <c r="F11" s="188"/>
      <c r="G11" s="189"/>
      <c r="H11" s="189"/>
      <c r="I11" s="190"/>
      <c r="J11" s="190"/>
      <c r="K11" s="194"/>
      <c r="L11" s="194"/>
      <c r="M11" s="188"/>
      <c r="N11" s="188"/>
      <c r="O11" s="189"/>
      <c r="P11" s="190"/>
      <c r="Q11" s="195"/>
      <c r="R11" s="191"/>
      <c r="S11" s="193"/>
      <c r="T11" s="193"/>
      <c r="U11" s="193"/>
      <c r="V11" s="193"/>
      <c r="W11" s="193"/>
      <c r="X11" s="193"/>
      <c r="Y11" s="193"/>
    </row>
    <row r="12" spans="1:25" ht="28.5" customHeight="1" x14ac:dyDescent="0.25">
      <c r="A12" s="959" t="s">
        <v>426</v>
      </c>
      <c r="B12" s="959"/>
      <c r="C12" s="959"/>
      <c r="D12" s="959"/>
      <c r="E12" s="959"/>
      <c r="F12" s="959"/>
      <c r="G12" s="959"/>
      <c r="H12" s="959"/>
      <c r="I12" s="959"/>
      <c r="J12" s="959"/>
      <c r="K12" s="959"/>
      <c r="L12" s="959"/>
      <c r="M12" s="959"/>
      <c r="N12" s="959"/>
      <c r="O12" s="959"/>
      <c r="P12" s="190"/>
      <c r="Q12" s="195"/>
      <c r="R12" s="191"/>
      <c r="S12" s="193"/>
      <c r="T12" s="193"/>
      <c r="U12" s="193"/>
      <c r="V12" s="193"/>
      <c r="W12" s="193"/>
      <c r="X12" s="193"/>
      <c r="Y12" s="193"/>
    </row>
    <row r="13" spans="1:25" ht="15" customHeight="1" x14ac:dyDescent="0.25">
      <c r="A13" s="960" t="s">
        <v>427</v>
      </c>
      <c r="B13" s="960"/>
      <c r="C13" s="960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7"/>
      <c r="R13" s="197"/>
      <c r="S13" s="193"/>
      <c r="T13" s="193"/>
      <c r="U13" s="193"/>
      <c r="V13" s="193"/>
      <c r="W13" s="193"/>
      <c r="X13" s="193"/>
      <c r="Y13" s="193"/>
    </row>
    <row r="14" spans="1:25" ht="32.25" customHeight="1" x14ac:dyDescent="0.25">
      <c r="A14" s="961" t="s">
        <v>428</v>
      </c>
      <c r="B14" s="961"/>
      <c r="C14" s="961"/>
      <c r="D14" s="961"/>
      <c r="E14" s="961"/>
      <c r="F14" s="961"/>
      <c r="G14" s="961"/>
      <c r="H14" s="961"/>
      <c r="I14" s="961"/>
      <c r="J14" s="961"/>
      <c r="K14" s="961"/>
      <c r="L14" s="961"/>
      <c r="M14" s="961"/>
      <c r="N14" s="961"/>
      <c r="O14" s="961"/>
      <c r="P14" s="961"/>
      <c r="Q14" s="199"/>
      <c r="R14" s="199"/>
      <c r="S14" s="199"/>
      <c r="T14" s="199"/>
      <c r="U14" s="199"/>
      <c r="V14" s="199"/>
      <c r="W14" s="199"/>
      <c r="X14" s="199"/>
      <c r="Y14" s="193"/>
    </row>
    <row r="15" spans="1:25" ht="15" customHeight="1" x14ac:dyDescent="0.25">
      <c r="A15" s="962" t="s">
        <v>429</v>
      </c>
      <c r="B15" s="962"/>
      <c r="C15" s="962"/>
      <c r="D15" s="962"/>
      <c r="E15" s="962"/>
      <c r="F15" s="962"/>
      <c r="G15" s="962"/>
      <c r="H15" s="962"/>
      <c r="I15" s="962"/>
      <c r="J15" s="962"/>
      <c r="K15" s="962"/>
      <c r="L15" s="962"/>
      <c r="M15" s="962"/>
      <c r="N15" s="962"/>
      <c r="O15" s="962"/>
      <c r="P15" s="962"/>
      <c r="Q15" s="201"/>
      <c r="R15" s="201"/>
      <c r="S15" s="193"/>
      <c r="T15" s="193"/>
      <c r="U15" s="193"/>
      <c r="V15" s="193"/>
      <c r="W15" s="193"/>
      <c r="X15" s="193"/>
      <c r="Y15" s="193"/>
    </row>
    <row r="16" spans="1:25" ht="15" customHeight="1" x14ac:dyDescent="0.25">
      <c r="A16" s="962" t="s">
        <v>430</v>
      </c>
      <c r="B16" s="962"/>
      <c r="C16" s="962"/>
      <c r="D16" s="962"/>
      <c r="E16" s="962"/>
      <c r="F16" s="962"/>
      <c r="G16" s="962"/>
      <c r="H16" s="962"/>
      <c r="I16" s="962"/>
      <c r="J16" s="962"/>
      <c r="K16" s="962"/>
      <c r="L16" s="962"/>
      <c r="M16" s="962"/>
      <c r="N16" s="962"/>
      <c r="O16" s="962"/>
      <c r="P16" s="962"/>
      <c r="Q16" s="201"/>
      <c r="R16" s="201"/>
      <c r="S16" s="193"/>
      <c r="T16" s="193"/>
      <c r="U16" s="193"/>
      <c r="V16" s="193"/>
      <c r="W16" s="193"/>
      <c r="X16" s="193"/>
      <c r="Y16" s="193"/>
    </row>
    <row r="17" spans="1:25" ht="15" customHeight="1" x14ac:dyDescent="0.25">
      <c r="A17" s="962" t="s">
        <v>431</v>
      </c>
      <c r="B17" s="962"/>
      <c r="C17" s="962"/>
      <c r="D17" s="962"/>
      <c r="E17" s="962"/>
      <c r="F17" s="962"/>
      <c r="G17" s="962"/>
      <c r="H17" s="962"/>
      <c r="I17" s="962"/>
      <c r="J17" s="962"/>
      <c r="K17" s="962"/>
      <c r="L17" s="962"/>
      <c r="M17" s="962"/>
      <c r="N17" s="962"/>
      <c r="O17" s="962"/>
      <c r="P17" s="962"/>
      <c r="Q17" s="201"/>
      <c r="R17" s="201"/>
      <c r="S17" s="193"/>
      <c r="T17" s="193"/>
      <c r="U17" s="193"/>
      <c r="V17" s="193"/>
      <c r="W17" s="193"/>
      <c r="X17" s="193"/>
      <c r="Y17" s="193"/>
    </row>
    <row r="18" spans="1:25" ht="15" customHeight="1" x14ac:dyDescent="0.25">
      <c r="A18" s="962" t="s">
        <v>432</v>
      </c>
      <c r="B18" s="962"/>
      <c r="C18" s="962"/>
      <c r="D18" s="962"/>
      <c r="E18" s="962"/>
      <c r="F18" s="962"/>
      <c r="G18" s="962"/>
      <c r="H18" s="962"/>
      <c r="I18" s="962"/>
      <c r="J18" s="962"/>
      <c r="K18" s="962"/>
      <c r="L18" s="962"/>
      <c r="M18" s="962"/>
      <c r="N18" s="962"/>
      <c r="O18" s="962"/>
      <c r="P18" s="962"/>
      <c r="Q18" s="201"/>
      <c r="R18" s="201"/>
      <c r="S18" s="193"/>
      <c r="T18" s="193"/>
      <c r="U18" s="193"/>
      <c r="V18" s="193"/>
      <c r="W18" s="193"/>
      <c r="X18" s="193"/>
      <c r="Y18" s="193"/>
    </row>
    <row r="19" spans="1:25" ht="15" customHeight="1" x14ac:dyDescent="0.25">
      <c r="A19" s="962" t="s">
        <v>433</v>
      </c>
      <c r="B19" s="962"/>
      <c r="C19" s="962"/>
      <c r="D19" s="962"/>
      <c r="E19" s="962"/>
      <c r="F19" s="962"/>
      <c r="G19" s="962"/>
      <c r="H19" s="962"/>
      <c r="I19" s="962"/>
      <c r="J19" s="962"/>
      <c r="K19" s="962"/>
      <c r="L19" s="962"/>
      <c r="M19" s="962"/>
      <c r="N19" s="962"/>
      <c r="O19" s="962"/>
      <c r="P19" s="962"/>
      <c r="Q19" s="201"/>
      <c r="R19" s="201"/>
      <c r="S19" s="193"/>
      <c r="T19" s="193"/>
      <c r="U19" s="193"/>
      <c r="V19" s="193"/>
      <c r="W19" s="193"/>
      <c r="X19" s="193"/>
      <c r="Y19" s="193"/>
    </row>
    <row r="20" spans="1:25" ht="15" customHeight="1" x14ac:dyDescent="0.25">
      <c r="A20" s="962" t="s">
        <v>434</v>
      </c>
      <c r="B20" s="962"/>
      <c r="C20" s="962"/>
      <c r="D20" s="962"/>
      <c r="E20" s="962"/>
      <c r="F20" s="962"/>
      <c r="G20" s="962"/>
      <c r="H20" s="962"/>
      <c r="I20" s="962"/>
      <c r="J20" s="962"/>
      <c r="K20" s="962"/>
      <c r="L20" s="962"/>
      <c r="M20" s="962"/>
      <c r="N20" s="962"/>
      <c r="O20" s="962"/>
      <c r="P20" s="962"/>
      <c r="Q20" s="201"/>
      <c r="R20" s="201"/>
      <c r="S20" s="193"/>
      <c r="T20" s="193"/>
      <c r="U20" s="193"/>
      <c r="V20" s="193"/>
      <c r="W20" s="193"/>
      <c r="X20" s="193"/>
      <c r="Y20" s="193"/>
    </row>
    <row r="21" spans="1:25" ht="15" customHeight="1" x14ac:dyDescent="0.25">
      <c r="A21" s="962" t="s">
        <v>435</v>
      </c>
      <c r="B21" s="962"/>
      <c r="C21" s="962"/>
      <c r="D21" s="962"/>
      <c r="E21" s="962"/>
      <c r="F21" s="962"/>
      <c r="G21" s="962"/>
      <c r="H21" s="962"/>
      <c r="I21" s="962"/>
      <c r="J21" s="962"/>
      <c r="K21" s="962"/>
      <c r="L21" s="962"/>
      <c r="M21" s="962"/>
      <c r="N21" s="962"/>
      <c r="O21" s="962"/>
      <c r="P21" s="962"/>
      <c r="Q21" s="202"/>
      <c r="R21" s="202"/>
      <c r="S21" s="202"/>
      <c r="T21" s="202"/>
      <c r="U21" s="202"/>
      <c r="V21" s="202"/>
      <c r="W21" s="202"/>
      <c r="X21" s="202"/>
      <c r="Y21" s="202"/>
    </row>
    <row r="22" spans="1:25" ht="15" customHeight="1" x14ac:dyDescent="0.25">
      <c r="A22" s="962" t="s">
        <v>436</v>
      </c>
      <c r="B22" s="962"/>
      <c r="C22" s="962"/>
      <c r="D22" s="962"/>
      <c r="E22" s="962"/>
      <c r="F22" s="962"/>
      <c r="G22" s="962"/>
      <c r="H22" s="962"/>
      <c r="I22" s="962"/>
      <c r="J22" s="962"/>
      <c r="K22" s="962"/>
      <c r="L22" s="962"/>
      <c r="M22" s="962"/>
      <c r="N22" s="962"/>
      <c r="O22" s="962"/>
      <c r="P22" s="962"/>
      <c r="Q22" s="201"/>
      <c r="R22" s="201"/>
      <c r="S22" s="193"/>
      <c r="T22" s="193"/>
      <c r="U22" s="193"/>
      <c r="V22" s="193"/>
      <c r="W22" s="193"/>
      <c r="X22" s="193"/>
      <c r="Y22" s="193"/>
    </row>
    <row r="23" spans="1:25" x14ac:dyDescent="0.25">
      <c r="A23" s="203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</row>
    <row r="24" spans="1:25" x14ac:dyDescent="0.25">
      <c r="A24" s="188" t="s">
        <v>437</v>
      </c>
      <c r="B24" s="189"/>
      <c r="C24" s="190"/>
      <c r="D24" s="194"/>
      <c r="E24" s="188"/>
      <c r="F24" s="188"/>
      <c r="G24" s="189"/>
      <c r="H24" s="189"/>
      <c r="I24" s="190"/>
      <c r="J24" s="190"/>
      <c r="K24" s="194"/>
      <c r="L24" s="194"/>
      <c r="M24" s="203"/>
      <c r="N24" s="203"/>
      <c r="O24" s="203"/>
      <c r="P24" s="203"/>
    </row>
    <row r="25" spans="1:25" x14ac:dyDescent="0.25">
      <c r="A25" s="188" t="s">
        <v>438</v>
      </c>
      <c r="B25" s="189"/>
      <c r="C25" s="190"/>
      <c r="D25" s="194"/>
      <c r="E25" s="188"/>
      <c r="F25" s="188"/>
      <c r="G25" s="189"/>
      <c r="H25" s="189"/>
      <c r="I25" s="190"/>
      <c r="J25" s="190"/>
      <c r="K25" s="194"/>
      <c r="L25" s="194"/>
      <c r="M25" s="203"/>
      <c r="N25" s="203"/>
      <c r="O25" s="203"/>
      <c r="P25" s="203"/>
    </row>
    <row r="26" spans="1:25" x14ac:dyDescent="0.25">
      <c r="A26" s="188" t="s">
        <v>439</v>
      </c>
      <c r="B26" s="189"/>
      <c r="C26" s="190"/>
      <c r="D26" s="194"/>
      <c r="E26" s="188"/>
      <c r="F26" s="188"/>
      <c r="G26" s="189"/>
      <c r="H26" s="189"/>
      <c r="I26" s="190"/>
      <c r="J26" s="190"/>
      <c r="K26" s="194"/>
      <c r="L26" s="194"/>
      <c r="M26" s="203"/>
      <c r="N26" s="203"/>
      <c r="O26" s="203"/>
      <c r="P26" s="203"/>
    </row>
    <row r="27" spans="1:25" x14ac:dyDescent="0.25">
      <c r="A27" s="188" t="s">
        <v>440</v>
      </c>
      <c r="B27" s="189"/>
      <c r="C27" s="190"/>
      <c r="D27" s="194"/>
      <c r="E27" s="188"/>
      <c r="F27" s="188"/>
      <c r="G27" s="189"/>
      <c r="H27" s="189"/>
      <c r="I27" s="190"/>
      <c r="J27" s="190"/>
      <c r="K27" s="194"/>
      <c r="L27" s="194"/>
      <c r="M27" s="203"/>
      <c r="N27" s="203"/>
      <c r="O27" s="203"/>
      <c r="P27" s="203"/>
    </row>
    <row r="28" spans="1:25" x14ac:dyDescent="0.25">
      <c r="A28" s="188" t="s">
        <v>441</v>
      </c>
      <c r="B28" s="189"/>
      <c r="C28" s="190"/>
      <c r="D28" s="194"/>
      <c r="E28" s="188"/>
      <c r="F28" s="188"/>
      <c r="G28" s="189"/>
      <c r="H28" s="189"/>
      <c r="I28" s="190"/>
      <c r="J28" s="190"/>
      <c r="K28" s="194"/>
      <c r="L28" s="194"/>
      <c r="M28" s="203"/>
      <c r="N28" s="203"/>
      <c r="O28" s="203"/>
      <c r="P28" s="203"/>
    </row>
    <row r="29" spans="1:25" x14ac:dyDescent="0.25">
      <c r="A29" s="963" t="s">
        <v>442</v>
      </c>
      <c r="B29" s="963"/>
      <c r="C29" s="963"/>
      <c r="D29" s="963"/>
      <c r="E29" s="963"/>
      <c r="F29" s="963"/>
      <c r="G29" s="963"/>
      <c r="H29" s="963"/>
      <c r="I29" s="963"/>
      <c r="J29" s="963"/>
      <c r="K29" s="963"/>
      <c r="L29" s="204"/>
      <c r="M29" s="203"/>
      <c r="N29" s="203"/>
      <c r="O29" s="203"/>
      <c r="P29" s="203"/>
    </row>
    <row r="30" spans="1:25" x14ac:dyDescent="0.25">
      <c r="A30" s="188" t="s">
        <v>443</v>
      </c>
      <c r="B30" s="189"/>
      <c r="C30" s="190"/>
      <c r="D30" s="194"/>
      <c r="E30" s="188"/>
      <c r="F30" s="188"/>
      <c r="G30" s="189"/>
      <c r="H30" s="189"/>
      <c r="I30" s="190"/>
      <c r="J30" s="190"/>
      <c r="K30" s="194"/>
      <c r="L30" s="194"/>
      <c r="M30" s="203"/>
      <c r="N30" s="203"/>
      <c r="O30" s="203"/>
      <c r="P30" s="203"/>
    </row>
    <row r="31" spans="1:25" x14ac:dyDescent="0.25">
      <c r="A31" s="188" t="s">
        <v>444</v>
      </c>
      <c r="B31" s="189"/>
      <c r="C31" s="190"/>
      <c r="D31" s="194"/>
      <c r="E31" s="188"/>
      <c r="F31" s="188"/>
      <c r="G31" s="189"/>
      <c r="H31" s="189"/>
      <c r="I31" s="190"/>
      <c r="J31" s="190"/>
      <c r="K31" s="194"/>
      <c r="L31" s="194"/>
      <c r="M31" s="203"/>
      <c r="N31" s="203"/>
      <c r="O31" s="203"/>
      <c r="P31" s="203"/>
    </row>
    <row r="32" spans="1:25" x14ac:dyDescent="0.25">
      <c r="A32" s="188" t="s">
        <v>445</v>
      </c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203"/>
      <c r="N32" s="203"/>
      <c r="O32" s="203"/>
      <c r="P32" s="203"/>
    </row>
    <row r="33" spans="1:16" x14ac:dyDescent="0.25">
      <c r="A33" s="188" t="s">
        <v>446</v>
      </c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203"/>
      <c r="N33" s="203"/>
      <c r="O33" s="203"/>
      <c r="P33" s="203"/>
    </row>
  </sheetData>
  <mergeCells count="31">
    <mergeCell ref="A22:P22"/>
    <mergeCell ref="A29:K29"/>
    <mergeCell ref="A3:K3"/>
    <mergeCell ref="A2:K2"/>
    <mergeCell ref="A1:K1"/>
    <mergeCell ref="A17:P17"/>
    <mergeCell ref="A18:P18"/>
    <mergeCell ref="A19:P19"/>
    <mergeCell ref="A20:P20"/>
    <mergeCell ref="A21:P21"/>
    <mergeCell ref="A12:O12"/>
    <mergeCell ref="A13:C13"/>
    <mergeCell ref="A14:P14"/>
    <mergeCell ref="A15:P15"/>
    <mergeCell ref="A16:P16"/>
    <mergeCell ref="X3:Y3"/>
    <mergeCell ref="A4:C4"/>
    <mergeCell ref="D4:D5"/>
    <mergeCell ref="E4:F5"/>
    <mergeCell ref="G4:H5"/>
    <mergeCell ref="I4:J5"/>
    <mergeCell ref="K4:L5"/>
    <mergeCell ref="M4:N5"/>
    <mergeCell ref="O4:O5"/>
    <mergeCell ref="P4:P5"/>
    <mergeCell ref="Q4:Q5"/>
    <mergeCell ref="R4:R5"/>
    <mergeCell ref="S4:S5"/>
    <mergeCell ref="T4:T5"/>
    <mergeCell ref="U4:U5"/>
    <mergeCell ref="V4:V5"/>
  </mergeCells>
  <hyperlinks>
    <hyperlink ref="X3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MJ136"/>
  <sheetViews>
    <sheetView zoomScale="90" zoomScaleNormal="90" workbookViewId="0">
      <selection activeCell="B3" sqref="B3:O3"/>
    </sheetView>
  </sheetViews>
  <sheetFormatPr defaultColWidth="9.140625" defaultRowHeight="15" x14ac:dyDescent="0.25"/>
  <cols>
    <col min="1" max="1" width="8.140625" style="193" customWidth="1"/>
    <col min="2" max="2" width="12.42578125" style="205" customWidth="1"/>
    <col min="3" max="3" width="8" style="193" customWidth="1"/>
    <col min="4" max="4" width="11.85546875" style="193" customWidth="1"/>
    <col min="5" max="5" width="6.42578125" style="193" customWidth="1"/>
    <col min="6" max="6" width="11" style="193" customWidth="1"/>
    <col min="7" max="7" width="7.7109375" style="193" customWidth="1"/>
    <col min="8" max="8" width="14.140625" style="193" customWidth="1"/>
    <col min="9" max="9" width="8.5703125" style="193" customWidth="1"/>
    <col min="10" max="10" width="9" style="193" customWidth="1"/>
    <col min="11" max="11" width="8.5703125" style="193" customWidth="1"/>
    <col min="12" max="12" width="9.140625" style="193" customWidth="1"/>
    <col min="13" max="13" width="10.7109375" style="193" customWidth="1"/>
    <col min="14" max="14" width="8.5703125" style="193" customWidth="1"/>
    <col min="15" max="15" width="12.42578125" style="193" customWidth="1"/>
    <col min="16" max="16" width="8.5703125" style="193" customWidth="1"/>
    <col min="17" max="17" width="9.5703125" style="193" customWidth="1"/>
    <col min="18" max="19" width="8.5703125" style="193" customWidth="1"/>
    <col min="20" max="20" width="10" style="193" customWidth="1"/>
    <col min="21" max="22" width="8.5703125" style="193" customWidth="1"/>
    <col min="23" max="23" width="11.28515625" style="193" customWidth="1"/>
    <col min="24" max="24" width="28.5703125" style="193" customWidth="1"/>
    <col min="25" max="25" width="12.5703125" style="193" customWidth="1"/>
    <col min="26" max="26" width="31.85546875" style="193" customWidth="1"/>
    <col min="27" max="27" width="13.5703125" style="193" customWidth="1"/>
    <col min="28" max="28" width="26" style="193" customWidth="1"/>
    <col min="29" max="29" width="13.42578125" style="193" customWidth="1"/>
    <col min="30" max="30" width="28.5703125" customWidth="1"/>
    <col min="31" max="31" width="17.140625" customWidth="1"/>
    <col min="32" max="32" width="1.42578125" style="193" hidden="1" customWidth="1"/>
    <col min="33" max="33" width="27.7109375" style="193" hidden="1" customWidth="1"/>
    <col min="34" max="34" width="19.140625" style="193" hidden="1" customWidth="1"/>
    <col min="35" max="35" width="27.7109375" style="193" hidden="1" customWidth="1"/>
    <col min="36" max="36" width="12.42578125" style="193" hidden="1" customWidth="1"/>
    <col min="37" max="47" width="9.140625" style="193" hidden="1"/>
    <col min="48" max="48" width="8.85546875" style="193" hidden="1" customWidth="1"/>
    <col min="49" max="49" width="10.28515625" style="193" hidden="1" customWidth="1"/>
    <col min="50" max="50" width="8.42578125" style="193" hidden="1" customWidth="1"/>
    <col min="51" max="51" width="9" style="193" hidden="1" customWidth="1"/>
    <col min="52" max="52" width="10.28515625" style="193" hidden="1" customWidth="1"/>
    <col min="53" max="53" width="10.5703125" style="193" hidden="1" customWidth="1"/>
    <col min="54" max="54" width="10.140625" style="193" hidden="1" customWidth="1"/>
    <col min="55" max="55" width="10.28515625" style="193" hidden="1" customWidth="1"/>
    <col min="56" max="56" width="9.140625" style="193" hidden="1" customWidth="1"/>
    <col min="57" max="57" width="5.5703125" style="193" hidden="1" customWidth="1"/>
    <col min="58" max="58" width="20" style="193" hidden="1" customWidth="1"/>
    <col min="59" max="59" width="61.42578125" style="193" hidden="1" customWidth="1"/>
    <col min="60" max="60" width="9.140625" style="193" hidden="1"/>
    <col min="61" max="1020" width="9.140625" style="193"/>
    <col min="1021" max="1024" width="11.5703125" customWidth="1"/>
  </cols>
  <sheetData>
    <row r="1" spans="2:1024" ht="25.5" customHeight="1" x14ac:dyDescent="0.25">
      <c r="B1" s="1121" t="s">
        <v>2921</v>
      </c>
      <c r="C1" s="1121"/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1121"/>
    </row>
    <row r="2" spans="2:1024" ht="197.25" customHeight="1" x14ac:dyDescent="0.25">
      <c r="B2" s="1105"/>
      <c r="C2" s="1105"/>
      <c r="D2" s="1105"/>
      <c r="E2" s="1105"/>
      <c r="F2" s="1105"/>
      <c r="G2" s="1105"/>
      <c r="H2" s="1105"/>
      <c r="I2" s="1105"/>
      <c r="J2" s="1105"/>
      <c r="K2" s="1105"/>
      <c r="L2" s="1105"/>
      <c r="M2" s="1105"/>
      <c r="N2" s="1105"/>
      <c r="O2" s="1105"/>
    </row>
    <row r="3" spans="2:1024" ht="28.5" customHeight="1" x14ac:dyDescent="0.25">
      <c r="B3" s="1121" t="s">
        <v>2922</v>
      </c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2:1024" x14ac:dyDescent="0.25">
      <c r="B4" s="964" t="s">
        <v>447</v>
      </c>
      <c r="C4" s="964"/>
      <c r="D4" s="206">
        <v>-35</v>
      </c>
      <c r="E4" s="180"/>
      <c r="F4" s="180"/>
      <c r="G4" s="180"/>
    </row>
    <row r="5" spans="2:1024" ht="39" customHeight="1" x14ac:dyDescent="0.25">
      <c r="B5" s="965" t="s">
        <v>448</v>
      </c>
      <c r="C5" s="965"/>
      <c r="D5" s="965" t="s">
        <v>449</v>
      </c>
      <c r="E5" s="965"/>
      <c r="F5" s="965" t="s">
        <v>450</v>
      </c>
      <c r="G5" s="965"/>
      <c r="I5" s="6" t="s">
        <v>42</v>
      </c>
      <c r="J5" s="6"/>
      <c r="AH5" s="207"/>
      <c r="BF5" s="208">
        <v>3</v>
      </c>
      <c r="BG5" s="208">
        <v>4</v>
      </c>
    </row>
    <row r="6" spans="2:1024" ht="33.75" customHeight="1" x14ac:dyDescent="0.25">
      <c r="B6" s="966" t="s">
        <v>331</v>
      </c>
      <c r="C6" s="967" t="s">
        <v>451</v>
      </c>
      <c r="D6" s="967" t="s">
        <v>331</v>
      </c>
      <c r="E6" s="967" t="s">
        <v>451</v>
      </c>
      <c r="F6" s="967" t="s">
        <v>331</v>
      </c>
      <c r="G6" s="967" t="s">
        <v>451</v>
      </c>
      <c r="H6" s="968" t="s">
        <v>452</v>
      </c>
      <c r="I6" s="969" t="s">
        <v>389</v>
      </c>
      <c r="J6" s="969"/>
      <c r="K6" s="969" t="s">
        <v>390</v>
      </c>
      <c r="L6" s="969"/>
      <c r="M6" s="970" t="s">
        <v>453</v>
      </c>
      <c r="N6" s="954" t="s">
        <v>391</v>
      </c>
      <c r="O6" s="954"/>
      <c r="P6" s="954" t="s">
        <v>392</v>
      </c>
      <c r="Q6" s="954"/>
      <c r="R6" s="954" t="s">
        <v>393</v>
      </c>
      <c r="S6" s="954"/>
      <c r="T6" s="954" t="s">
        <v>394</v>
      </c>
      <c r="U6" s="954" t="s">
        <v>395</v>
      </c>
      <c r="V6" s="954" t="s">
        <v>396</v>
      </c>
      <c r="W6" s="954" t="s">
        <v>397</v>
      </c>
      <c r="X6" s="956" t="s">
        <v>454</v>
      </c>
      <c r="Y6" s="957" t="s">
        <v>399</v>
      </c>
      <c r="Z6" s="956" t="s">
        <v>398</v>
      </c>
      <c r="AA6" s="957" t="s">
        <v>399</v>
      </c>
      <c r="AB6" s="956" t="s">
        <v>400</v>
      </c>
      <c r="AC6" s="957" t="s">
        <v>399</v>
      </c>
      <c r="AD6" s="956" t="s">
        <v>455</v>
      </c>
      <c r="AE6" s="957" t="s">
        <v>399</v>
      </c>
      <c r="AF6" s="179"/>
      <c r="AG6" s="179"/>
      <c r="BF6" s="210" t="s">
        <v>456</v>
      </c>
      <c r="BG6" s="208">
        <v>10210265</v>
      </c>
    </row>
    <row r="7" spans="2:1024" ht="153.75" customHeight="1" x14ac:dyDescent="0.25">
      <c r="B7" s="966"/>
      <c r="C7" s="967"/>
      <c r="D7" s="967"/>
      <c r="E7" s="967"/>
      <c r="F7" s="967"/>
      <c r="G7" s="967"/>
      <c r="H7" s="968"/>
      <c r="I7" s="969"/>
      <c r="J7" s="969"/>
      <c r="K7" s="969"/>
      <c r="L7" s="969"/>
      <c r="M7" s="970"/>
      <c r="N7" s="954"/>
      <c r="O7" s="954"/>
      <c r="P7" s="954"/>
      <c r="Q7" s="954"/>
      <c r="R7" s="954"/>
      <c r="S7" s="954"/>
      <c r="T7" s="954"/>
      <c r="U7" s="954"/>
      <c r="V7" s="954"/>
      <c r="W7" s="954"/>
      <c r="X7" s="954"/>
      <c r="Y7" s="954"/>
      <c r="Z7" s="954"/>
      <c r="AA7" s="954"/>
      <c r="AB7" s="954"/>
      <c r="AC7" s="954"/>
      <c r="AD7" s="954"/>
      <c r="AE7" s="954"/>
      <c r="AF7" s="178"/>
      <c r="AG7" s="178"/>
    </row>
    <row r="8" spans="2:1024" ht="21.75" customHeight="1" x14ac:dyDescent="0.25">
      <c r="B8" s="971" t="s">
        <v>457</v>
      </c>
      <c r="C8" s="971"/>
      <c r="D8" s="971"/>
      <c r="E8" s="971"/>
      <c r="F8" s="971"/>
      <c r="G8" s="971"/>
      <c r="H8" s="971"/>
      <c r="I8" s="971"/>
      <c r="J8" s="971"/>
      <c r="K8" s="971"/>
      <c r="L8" s="971"/>
      <c r="M8" s="971"/>
      <c r="N8" s="971"/>
      <c r="O8" s="971"/>
      <c r="P8" s="971"/>
      <c r="Q8" s="971"/>
      <c r="R8" s="971"/>
      <c r="S8" s="971"/>
      <c r="T8" s="971"/>
      <c r="U8" s="971"/>
      <c r="V8" s="971"/>
      <c r="W8" s="971"/>
      <c r="X8" s="971"/>
      <c r="Y8" s="971"/>
      <c r="Z8" s="971"/>
      <c r="AA8" s="971"/>
      <c r="AB8" s="971"/>
      <c r="AC8" s="971"/>
      <c r="AD8" s="971"/>
      <c r="AE8" s="971"/>
      <c r="AF8" s="211"/>
      <c r="AG8" s="211"/>
    </row>
    <row r="9" spans="2:1024" s="125" customFormat="1" ht="18" customHeight="1" x14ac:dyDescent="0.25">
      <c r="B9" s="212">
        <f>IF(AND($D$4&lt;=AI9,$D$4&gt;=AJ9),AK9+AL9*$D$4+AM9*40+AN9*$D$4*$D$4+AO9*$D$4*40+AP9*40*40+AQ9*$D$4*$D$4*$D$4+AR9*40*$D$4*$D$4+AS9*$D$4*40*40+AT9*40*40*40,0)/1000</f>
        <v>0</v>
      </c>
      <c r="C9" s="212">
        <f>IF(AND($D$4&lt;=AI9,$D$4&gt;=AJ9),AU9+AV9*$D$4+AW9*40+AX9*$D$4*$D$4+AY9*$D$4*40+AZ9*40*40+BA9*$D$4*$D$4*$D$4+BB9*40*$D$4*$D$4+BC9*$D$4*40*40+BD9*40*40*40,0)/1000</f>
        <v>0</v>
      </c>
      <c r="D9" s="212">
        <f>IF(AND($D$4&lt;=AI9,$D$4&gt;=AJ9),AK9+AL9*$D$4+AM9*45+AN9*$D$4*$D$4+AO9*$D$4*45+AP9*45*45+AQ9*$D$4*$D$4*$D$4+AR9*45*$D$4*$D$4+AS9*$D$4*45*45+AT9*45*45*45,0)/1000</f>
        <v>0</v>
      </c>
      <c r="E9" s="212">
        <f>IF(AND($D$4&lt;=AI9,$D$4&gt;=AJ9),AU9+AV9*$D$4+AW9*45+AX9*$D$4*$D$4+AY9*$D$4*45+AZ9*45*45+BA9*$D$4*$D$4*$D$4+BB9*45*$D$4*$D$4+BC9*$D$4*45*45+BD9*45*45*45,0)/1000</f>
        <v>0</v>
      </c>
      <c r="F9" s="212">
        <f>IF(AND($D$4&lt;=AI9,$D$4&gt;=AJ9),AK9+AL9*$D$4+AM9*50+AN9*$D$4*$D$4+AO9*$D$4*50+AP9*50*50+AQ9*$D$4*$D$4*$D$4+AR9*50*$D$4*$D$4+AS9*$D$4*50*50+AT9*50*50*50,0)/1000</f>
        <v>0</v>
      </c>
      <c r="G9" s="212">
        <f>IF(AND($D$4&lt;=AI9,$D$4&gt;=AJ9),AU9+AV9*$D$4+AW9*50+AX9*$D$4*$D$4+AY9*$D$4*50+AZ9*50*50+BA9*$D$4*$D$4*$D$4+BB9*50*$D$4*$D$4+BC9*$D$4*50*50+BD9*50*50*50,0)/1000</f>
        <v>0</v>
      </c>
      <c r="H9" s="213" t="s">
        <v>422</v>
      </c>
      <c r="I9" s="214" t="s">
        <v>458</v>
      </c>
      <c r="J9" s="215">
        <v>33200</v>
      </c>
      <c r="K9" s="214" t="s">
        <v>459</v>
      </c>
      <c r="L9" s="215">
        <v>33200</v>
      </c>
      <c r="M9" s="216">
        <v>23730</v>
      </c>
      <c r="N9" s="217" t="s">
        <v>460</v>
      </c>
      <c r="O9" s="215">
        <v>12900</v>
      </c>
      <c r="P9" s="217" t="s">
        <v>461</v>
      </c>
      <c r="Q9" s="215">
        <v>10100</v>
      </c>
      <c r="R9" s="214" t="s">
        <v>462</v>
      </c>
      <c r="S9" s="218">
        <v>2200</v>
      </c>
      <c r="T9" s="219" t="s">
        <v>422</v>
      </c>
      <c r="U9" s="215">
        <v>5400</v>
      </c>
      <c r="V9" s="215">
        <v>2800</v>
      </c>
      <c r="W9" s="215">
        <v>4900</v>
      </c>
      <c r="X9" s="214"/>
      <c r="Y9" s="220"/>
      <c r="Z9" s="221" t="s">
        <v>463</v>
      </c>
      <c r="AA9" s="222">
        <v>168543</v>
      </c>
      <c r="AB9" s="223"/>
      <c r="AC9" s="223"/>
      <c r="AD9" s="224"/>
      <c r="AE9" s="224"/>
      <c r="AF9" s="223"/>
      <c r="AG9" s="223"/>
      <c r="AH9" s="225" t="s">
        <v>464</v>
      </c>
      <c r="AI9" s="226">
        <v>0</v>
      </c>
      <c r="AJ9" s="226">
        <v>-20</v>
      </c>
      <c r="AK9" s="227">
        <v>6094.473</v>
      </c>
      <c r="AL9" s="227">
        <v>230.68459999999999</v>
      </c>
      <c r="AM9" s="227">
        <v>-62.461939999999998</v>
      </c>
      <c r="AN9" s="227">
        <v>3.3326099999999999</v>
      </c>
      <c r="AO9" s="227">
        <v>-2.477986</v>
      </c>
      <c r="AP9" s="227">
        <v>-0.1157342</v>
      </c>
      <c r="AQ9" s="227">
        <v>1.323385E-2</v>
      </c>
      <c r="AR9" s="227">
        <v>-3.8338469999999999E-2</v>
      </c>
      <c r="AS9" s="227">
        <v>-5.0124049999999997E-4</v>
      </c>
      <c r="AT9" s="227">
        <v>5.9805839999999997E-4</v>
      </c>
      <c r="AU9" s="227">
        <v>689.64189999999996</v>
      </c>
      <c r="AV9" s="227">
        <v>11.27805</v>
      </c>
      <c r="AW9" s="227">
        <v>13.723190000000001</v>
      </c>
      <c r="AX9" s="227">
        <v>0.20028109999999999</v>
      </c>
      <c r="AY9" s="227">
        <v>-9.962936E-2</v>
      </c>
      <c r="AZ9" s="227">
        <v>3.4572360000000003E-2</v>
      </c>
      <c r="BA9" s="227">
        <v>2.9933300000000002E-3</v>
      </c>
      <c r="BB9" s="227">
        <v>-4.6745689999999999E-3</v>
      </c>
      <c r="BC9" s="227">
        <v>6.0331109999999999E-3</v>
      </c>
      <c r="BD9" s="227">
        <v>-6.7035070000000003E-4</v>
      </c>
      <c r="AMG9"/>
      <c r="AMH9"/>
      <c r="AMI9"/>
      <c r="AMJ9"/>
    </row>
    <row r="10" spans="2:1024" s="125" customFormat="1" ht="18" customHeight="1" x14ac:dyDescent="0.25">
      <c r="B10" s="212">
        <f>IF(AND($D$4&lt;=AI10,$D$4&gt;=AJ10),AK10+AL10*$D$4+AM10*40+AN10*$D$4*$D$4+AO10*$D$4*40+AP10*40*40+AQ10*$D$4*$D$4*$D$4+AR10*40*$D$4*$D$4+AS10*$D$4*40*40+AT10*40*40*40,0)/1000</f>
        <v>0</v>
      </c>
      <c r="C10" s="212">
        <f>IF(AND($D$4&lt;=AI10,$D$4&gt;=AJ10),AU10+AV10*$D$4+AW10*40+AX10*$D$4*$D$4+AY10*$D$4*40+AZ10*40*40+BA10*$D$4*$D$4*$D$4+BB10*40*$D$4*$D$4+BC10*$D$4*40*40+BD10*40*40*40,0)/1000</f>
        <v>0</v>
      </c>
      <c r="D10" s="212">
        <f>IF(AND($D$4&lt;=AI10,$D$4&gt;=AJ10),AK10+AL10*$D$4+AM10*45+AN10*$D$4*$D$4+AO10*$D$4*45+AP10*45*45+AQ10*$D$4*$D$4*$D$4+AR10*45*$D$4*$D$4+AS10*$D$4*45*45+AT10*45*45*45,0)/1000</f>
        <v>0</v>
      </c>
      <c r="E10" s="212">
        <f>IF(AND($D$4&lt;=AI10,$D$4&gt;=AJ10),AU10+AV10*$D$4+AW10*45+AX10*$D$4*$D$4+AY10*$D$4*45+AZ10*45*45+BA10*$D$4*$D$4*$D$4+BB10*45*$D$4*$D$4+BC10*$D$4*45*45+BD10*45*45*45,0)/1000</f>
        <v>0</v>
      </c>
      <c r="F10" s="212">
        <f>IF(AND($D$4&lt;=AI10,$D$4&gt;=AJ10),AK10+AL10*$D$4+AM10*50+AN10*$D$4*$D$4+AO10*$D$4*50+AP10*50*50+AQ10*$D$4*$D$4*$D$4+AR10*50*$D$4*$D$4+AS10*$D$4*50*50+AT10*50*50*50,0)/1000</f>
        <v>0</v>
      </c>
      <c r="G10" s="212">
        <f>IF(AND($D$4&lt;=AI10,$D$4&gt;=AJ10),AU10+AV10*$D$4+AW10*50+AX10*$D$4*$D$4+AY10*$D$4*50+AZ10*50*50+BA10*$D$4*$D$4*$D$4+BB10*50*$D$4*$D$4+BC10*$D$4*50*50+BD10*50*50*50,0)/1000</f>
        <v>0</v>
      </c>
      <c r="H10" s="213" t="s">
        <v>422</v>
      </c>
      <c r="I10" s="214" t="s">
        <v>458</v>
      </c>
      <c r="J10" s="215">
        <v>33200</v>
      </c>
      <c r="K10" s="214" t="s">
        <v>459</v>
      </c>
      <c r="L10" s="215">
        <v>33200</v>
      </c>
      <c r="M10" s="216">
        <v>23730</v>
      </c>
      <c r="N10" s="217" t="s">
        <v>460</v>
      </c>
      <c r="O10" s="215">
        <v>12900</v>
      </c>
      <c r="P10" s="217" t="s">
        <v>461</v>
      </c>
      <c r="Q10" s="215">
        <v>10100</v>
      </c>
      <c r="R10" s="214" t="s">
        <v>462</v>
      </c>
      <c r="S10" s="218">
        <v>2200</v>
      </c>
      <c r="T10" s="219" t="s">
        <v>422</v>
      </c>
      <c r="U10" s="215">
        <v>5400</v>
      </c>
      <c r="V10" s="215">
        <v>2800</v>
      </c>
      <c r="W10" s="215">
        <v>4900</v>
      </c>
      <c r="X10" s="214"/>
      <c r="Y10" s="220"/>
      <c r="Z10" s="221" t="s">
        <v>465</v>
      </c>
      <c r="AA10" s="222">
        <v>172808</v>
      </c>
      <c r="AB10" s="223"/>
      <c r="AC10" s="223"/>
      <c r="AD10" s="224"/>
      <c r="AE10" s="224"/>
      <c r="AF10" s="223"/>
      <c r="AG10" s="223"/>
      <c r="AH10" s="225" t="s">
        <v>466</v>
      </c>
      <c r="AI10" s="226">
        <v>0</v>
      </c>
      <c r="AJ10" s="226">
        <v>-20</v>
      </c>
      <c r="AK10" s="228">
        <v>7322.4269999999997</v>
      </c>
      <c r="AL10" s="228">
        <v>278.87479999999999</v>
      </c>
      <c r="AM10" s="228">
        <v>-47.529470000000003</v>
      </c>
      <c r="AN10" s="228">
        <v>4.1027459999999998</v>
      </c>
      <c r="AO10" s="228">
        <v>-2.3516330000000001</v>
      </c>
      <c r="AP10" s="228">
        <v>-0.726244</v>
      </c>
      <c r="AQ10" s="228">
        <v>1.7418599999999999E-2</v>
      </c>
      <c r="AR10" s="228">
        <v>-4.7406869999999997E-2</v>
      </c>
      <c r="AS10" s="228">
        <v>-8.9321339999999996E-3</v>
      </c>
      <c r="AT10" s="228">
        <v>3.9124140000000003E-3</v>
      </c>
      <c r="AU10" s="228">
        <v>1000</v>
      </c>
      <c r="AV10" s="228">
        <v>25.237839999999998</v>
      </c>
      <c r="AW10" s="228">
        <v>-2.528429</v>
      </c>
      <c r="AX10" s="228">
        <v>0.19721069999999999</v>
      </c>
      <c r="AY10" s="228">
        <v>-0.51121039999999995</v>
      </c>
      <c r="AZ10" s="228">
        <v>0.43253920000000001</v>
      </c>
      <c r="BA10" s="228">
        <v>1.466394E-3</v>
      </c>
      <c r="BB10" s="228">
        <v>-5.0976270000000004E-3</v>
      </c>
      <c r="BC10" s="228">
        <v>1.180345E-2</v>
      </c>
      <c r="BD10" s="228">
        <v>-3.2988570000000001E-3</v>
      </c>
      <c r="AMG10"/>
      <c r="AMH10"/>
      <c r="AMI10"/>
      <c r="AMJ10"/>
    </row>
    <row r="11" spans="2:1024" s="125" customFormat="1" ht="15.75" customHeight="1" x14ac:dyDescent="0.25">
      <c r="B11" s="212">
        <f>IF(AND($D$4&lt;=AI11,$D$4&gt;=AJ11),AK11+AL11*$D$4+AM11*40+AN11*$D$4*$D$4+AO11*$D$4*40+AP11*40*40+AQ11*$D$4*$D$4*$D$4+AR11*40*$D$4*$D$4+AS11*$D$4*40*40+AT11*40*40*40,0)/1000</f>
        <v>0</v>
      </c>
      <c r="C11" s="212">
        <f>IF(AND($D$4&lt;=AI11,$D$4&gt;=AJ11),AU11+AV11*$D$4+AW11*40+AX11*$D$4*$D$4+AY11*$D$4*40+AZ11*40*40+BA11*$D$4*$D$4*$D$4+BB11*40*$D$4*$D$4+BC11*$D$4*40*40+BD11*40*40*40,0)/1000</f>
        <v>0</v>
      </c>
      <c r="D11" s="212">
        <f>IF(AND($D$4&lt;=AI11,$D$4&gt;=AJ11),AK11+AL11*$D$4+AM11*45+AN11*$D$4*$D$4+AO11*$D$4*45+AP11*45*45+AQ11*$D$4*$D$4*$D$4+AR11*45*$D$4*$D$4+AS11*$D$4*45*45+AT11*45*45*45,0)/1000</f>
        <v>0</v>
      </c>
      <c r="E11" s="212">
        <f>IF(AND($D$4&lt;=AI11,$D$4&gt;=AJ11),AU11+AV11*$D$4+AW11*45+AX11*$D$4*$D$4+AY11*$D$4*45+AZ11*45*45+BA11*$D$4*$D$4*$D$4+BB11*45*$D$4*$D$4+BC11*$D$4*45*45+BD11*45*45*45,0)/1000</f>
        <v>0</v>
      </c>
      <c r="F11" s="212">
        <f>IF(AND($D$4&lt;=AI11,$D$4&gt;=AJ11),AK11+AL11*$D$4+AM11*50+AN11*$D$4*$D$4+AO11*$D$4*50+AP11*50*50+AQ11*$D$4*$D$4*$D$4+AR11*50*$D$4*$D$4+AS11*$D$4*50*50+AT11*50*50*50,0)/1000</f>
        <v>0</v>
      </c>
      <c r="G11" s="212">
        <f>IF(AND($D$4&lt;=AI11,$D$4&gt;=AJ11),AU11+AV11*$D$4+AW11*50+AX11*$D$4*$D$4+AY11*$D$4*50+AZ11*50*50+BA11*$D$4*$D$4*$D$4+BB11*50*$D$4*$D$4+BC11*$D$4*50*50+BD11*50*50*50,0)/1000</f>
        <v>0</v>
      </c>
      <c r="H11" s="213" t="s">
        <v>422</v>
      </c>
      <c r="I11" s="214" t="s">
        <v>458</v>
      </c>
      <c r="J11" s="215">
        <v>33200</v>
      </c>
      <c r="K11" s="214" t="s">
        <v>459</v>
      </c>
      <c r="L11" s="215">
        <v>33200</v>
      </c>
      <c r="M11" s="216">
        <v>23730</v>
      </c>
      <c r="N11" s="217" t="s">
        <v>460</v>
      </c>
      <c r="O11" s="215">
        <v>12900</v>
      </c>
      <c r="P11" s="217" t="s">
        <v>467</v>
      </c>
      <c r="Q11" s="215">
        <v>10400</v>
      </c>
      <c r="R11" s="214" t="s">
        <v>462</v>
      </c>
      <c r="S11" s="218">
        <v>2200</v>
      </c>
      <c r="T11" s="215">
        <v>10600</v>
      </c>
      <c r="U11" s="215">
        <v>5400</v>
      </c>
      <c r="V11" s="215">
        <v>2800</v>
      </c>
      <c r="W11" s="215">
        <v>4900</v>
      </c>
      <c r="X11" s="214" t="s">
        <v>468</v>
      </c>
      <c r="Y11" s="229">
        <v>185818</v>
      </c>
      <c r="Z11" s="221" t="s">
        <v>469</v>
      </c>
      <c r="AA11" s="222">
        <v>193258</v>
      </c>
      <c r="AB11" s="213" t="s">
        <v>470</v>
      </c>
      <c r="AC11" s="229">
        <v>250196</v>
      </c>
      <c r="AD11" s="213" t="s">
        <v>471</v>
      </c>
      <c r="AE11" s="229">
        <v>230355</v>
      </c>
      <c r="AF11" s="223"/>
      <c r="AG11" s="223"/>
      <c r="AH11" s="225" t="s">
        <v>472</v>
      </c>
      <c r="AI11" s="226">
        <v>0</v>
      </c>
      <c r="AJ11" s="226">
        <v>-20</v>
      </c>
      <c r="AK11" s="230">
        <v>11236.06</v>
      </c>
      <c r="AL11" s="230">
        <v>447.22370000000001</v>
      </c>
      <c r="AM11" s="230">
        <v>-97.105099999999993</v>
      </c>
      <c r="AN11" s="230">
        <v>6.587059</v>
      </c>
      <c r="AO11" s="230">
        <v>-4.3869600000000002</v>
      </c>
      <c r="AP11" s="230">
        <v>-0.74010969999999998</v>
      </c>
      <c r="AQ11" s="230">
        <v>2.6279500000000001E-2</v>
      </c>
      <c r="AR11" s="230">
        <v>-7.4061340000000003E-2</v>
      </c>
      <c r="AS11" s="230">
        <v>-7.0736779999999999E-3</v>
      </c>
      <c r="AT11" s="230">
        <v>4.731224E-3</v>
      </c>
      <c r="AU11" s="231">
        <v>806.22140000000002</v>
      </c>
      <c r="AV11" s="231">
        <v>-15.80453</v>
      </c>
      <c r="AW11" s="231">
        <v>43.177210000000002</v>
      </c>
      <c r="AX11" s="231">
        <v>-0.55182129999999996</v>
      </c>
      <c r="AY11" s="231">
        <v>1.0879190000000001</v>
      </c>
      <c r="AZ11" s="231">
        <v>-0.36836049999999998</v>
      </c>
      <c r="BA11" s="231">
        <v>-1.5202499999999999E-3</v>
      </c>
      <c r="BB11" s="231">
        <v>3.7242199999999999E-3</v>
      </c>
      <c r="BC11" s="231">
        <v>-1.944524E-3</v>
      </c>
      <c r="BD11" s="231">
        <v>1.93199E-3</v>
      </c>
      <c r="AMG11"/>
      <c r="AMH11"/>
      <c r="AMI11"/>
      <c r="AMJ11"/>
    </row>
    <row r="12" spans="2:1024" s="133" customFormat="1" ht="18" customHeight="1" x14ac:dyDescent="0.25">
      <c r="B12" s="212">
        <f>IF(AND($D$4&lt;=AI12,$D$4&gt;=AJ12),AK12+AL12*$D$4+AM12*42+AN12*$D$4*$D$4+AO12*$D$4*42+AP12*42*42+AQ12*$D$4*$D$4*$D$4+AR12*42*$D$4*$D$4+AS12*$D$4*42*42+AT12*42*42*42,0)/1000</f>
        <v>0</v>
      </c>
      <c r="C12" s="212">
        <f t="shared" ref="C12:C22" si="0">IF(AND($D$4&lt;=AI12,$D$4&gt;=AJ12),AU12+AV12*$D$4+AW12*42+AX12*$D$4*$D$4+AY12*$D$4*42+AZ12*42*42+BA12*$D$4*$D$4*$D$4+BB12*42*$D$4*$D$4+BC12*$D$4*42*42+BD12*42*42*42,0)/1000</f>
        <v>0</v>
      </c>
      <c r="D12" s="212">
        <f>IF(AND($D$4&lt;=AI12,$D$4&gt;=AJ12),AK12+AL12*$D$4+AM12*47+AN12*$D$4*$D$4+AO12*$D$4*47+AP12*47*47+AQ12*$D$4*$D$4*$D$4+AR12*47*$D$4*$D$4+AS12*$D$4*47*47+AT12*47*47*45,0)/1000</f>
        <v>0</v>
      </c>
      <c r="E12" s="212">
        <f t="shared" ref="E12:E22" si="1">IF(AND($D$4&lt;=AI12,$D$4&gt;=AJ12),AU12+AV12*$D$4+AW12*47+AX12*$D$4*$D$4+AY12*$D$4*47+AZ12*47*47+BA12*$D$4*$D$4*$D$4+BB12*47*$D$4*$D$4+BC12*$D$4*47*47+BD12*47*47*47,0)/1000</f>
        <v>0</v>
      </c>
      <c r="F12" s="212">
        <f>IF(AND($D$4&lt;=AI12,$D$4&gt;=AJ12),AK12+AL12*$D$4+AM12*52+AN12*$D$4*$D$4+AO12*$D$4*52+AP12*52*52+AQ12*$D$4*$D$4*$D$4+AR12*52*$D$4*$D$4+AS12*$D$4*52*52+AT12*52*52*52,0)/1000</f>
        <v>0</v>
      </c>
      <c r="G12" s="212">
        <f t="shared" ref="G12:G22" si="2">IF(AND($D$4&lt;=AI12,$D$4&gt;=AJ12),AU12+AV12*$D$4+AW12*52+AX12*$D$4*$D$4+AY12*$D$4*52+AZ12*52*52+BA12*$D$4*$D$4*$D$4+BB12*52*$D$4*$D$4+BC12*$D$4*52*52+BD12*52*52*52,0)/1000</f>
        <v>0</v>
      </c>
      <c r="H12" s="213" t="s">
        <v>422</v>
      </c>
      <c r="I12" s="214" t="s">
        <v>458</v>
      </c>
      <c r="J12" s="215">
        <v>33200</v>
      </c>
      <c r="K12" s="214" t="s">
        <v>459</v>
      </c>
      <c r="L12" s="215">
        <v>33200</v>
      </c>
      <c r="M12" s="216">
        <v>23730</v>
      </c>
      <c r="N12" s="217" t="s">
        <v>460</v>
      </c>
      <c r="O12" s="215">
        <v>12900</v>
      </c>
      <c r="P12" s="217" t="s">
        <v>467</v>
      </c>
      <c r="Q12" s="215">
        <v>10400</v>
      </c>
      <c r="R12" s="214" t="s">
        <v>462</v>
      </c>
      <c r="S12" s="218">
        <v>2200</v>
      </c>
      <c r="T12" s="215">
        <v>10600</v>
      </c>
      <c r="U12" s="215">
        <v>5400</v>
      </c>
      <c r="V12" s="215">
        <v>2800</v>
      </c>
      <c r="W12" s="215">
        <v>4900</v>
      </c>
      <c r="X12" s="214" t="s">
        <v>473</v>
      </c>
      <c r="Y12" s="229">
        <v>198194</v>
      </c>
      <c r="Z12" s="221" t="s">
        <v>474</v>
      </c>
      <c r="AA12" s="222">
        <v>205635</v>
      </c>
      <c r="AB12" s="223"/>
      <c r="AC12" s="232"/>
      <c r="AD12" s="224"/>
      <c r="AE12" s="229"/>
      <c r="AF12" s="223"/>
      <c r="AG12" s="223"/>
      <c r="AH12" s="233" t="s">
        <v>475</v>
      </c>
      <c r="AI12" s="234">
        <v>0</v>
      </c>
      <c r="AJ12" s="234">
        <v>-20</v>
      </c>
      <c r="AK12" s="235">
        <v>14126.49</v>
      </c>
      <c r="AL12" s="235">
        <v>546.49170000000004</v>
      </c>
      <c r="AM12" s="235">
        <v>-124.6258</v>
      </c>
      <c r="AN12" s="235">
        <v>7.9777170000000002</v>
      </c>
      <c r="AO12" s="235">
        <v>-5.4089460000000003</v>
      </c>
      <c r="AP12" s="235">
        <v>-0.67522300000000002</v>
      </c>
      <c r="AQ12" s="235">
        <v>3.1969079999999997E-2</v>
      </c>
      <c r="AR12" s="235">
        <v>-9.3144400000000002E-2</v>
      </c>
      <c r="AS12" s="235">
        <v>-4.323581E-3</v>
      </c>
      <c r="AT12" s="235">
        <v>3.126074E-3</v>
      </c>
      <c r="AU12" s="236">
        <v>609.52909999999997</v>
      </c>
      <c r="AV12" s="236">
        <v>-45.375369999999997</v>
      </c>
      <c r="AW12" s="236">
        <v>78.36157</v>
      </c>
      <c r="AX12" s="236">
        <v>-1.333618</v>
      </c>
      <c r="AY12" s="236">
        <v>2.2733660000000002</v>
      </c>
      <c r="AZ12" s="236">
        <v>-0.84521109999999999</v>
      </c>
      <c r="BA12" s="236">
        <v>-8.5572270000000006E-3</v>
      </c>
      <c r="BB12" s="236">
        <v>1.494234E-2</v>
      </c>
      <c r="BC12" s="236">
        <v>-9.7474290000000002E-3</v>
      </c>
      <c r="BD12" s="236">
        <v>4.2889679999999998E-3</v>
      </c>
      <c r="AMG12"/>
      <c r="AMH12"/>
      <c r="AMI12"/>
      <c r="AMJ12"/>
    </row>
    <row r="13" spans="2:1024" ht="18" customHeight="1" x14ac:dyDescent="0.25">
      <c r="B13" s="212">
        <f t="shared" ref="B13:B22" si="3">IF(AND($D$4&lt;=AI13,$D$4&gt;=AJ13),AK13+AL13*$D$4+AM13*40+AN13*$D$4*$D$4+AO13*$D$4*40+AP13*40*40+AQ13*$D$4*$D$4*$D$4+AR13*40*$D$4*$D$4+AS13*$D$4*40*40+AT13*40*40*40,0)/1000</f>
        <v>0</v>
      </c>
      <c r="C13" s="212">
        <f t="shared" si="0"/>
        <v>0</v>
      </c>
      <c r="D13" s="212">
        <f t="shared" ref="D13:D22" si="4">IF(AND($D$4&lt;=AI13,$D$4&gt;=AJ13),AK13+AL13*$D$4+AM13*45+AN13*$D$4*$D$4+AO13*$D$4*45+AP13*45*45+AQ13*$D$4*$D$4*$D$4+AR13*45*$D$4*$D$4+AS13*$D$4*45*45+AT13*45*45*45,0)/1000</f>
        <v>0</v>
      </c>
      <c r="E13" s="212">
        <f t="shared" si="1"/>
        <v>0</v>
      </c>
      <c r="F13" s="212">
        <f t="shared" ref="F13:F22" si="5">IF(AND($D$4&lt;=AI13,$D$4&gt;=AJ13),AK13+AL13*$D$4+AM13*50+AN13*$D$4*$D$4+AO13*$D$4*50+AP13*50*50+AQ13*$D$4*$D$4*$D$4+AR13*50*$D$4*$D$4+AS13*$D$4*50*50+AT13*50*50*50,0)/1000</f>
        <v>0</v>
      </c>
      <c r="G13" s="212">
        <f t="shared" si="2"/>
        <v>0</v>
      </c>
      <c r="H13" s="237">
        <v>3500</v>
      </c>
      <c r="I13" s="214" t="s">
        <v>458</v>
      </c>
      <c r="J13" s="215">
        <v>33200</v>
      </c>
      <c r="K13" s="214" t="s">
        <v>459</v>
      </c>
      <c r="L13" s="215">
        <v>33200</v>
      </c>
      <c r="M13" s="216">
        <v>23730</v>
      </c>
      <c r="N13" s="217" t="s">
        <v>460</v>
      </c>
      <c r="O13" s="215">
        <v>12900</v>
      </c>
      <c r="P13" s="217" t="s">
        <v>476</v>
      </c>
      <c r="Q13" s="215">
        <v>13000</v>
      </c>
      <c r="R13" s="214" t="s">
        <v>462</v>
      </c>
      <c r="S13" s="218">
        <v>2200</v>
      </c>
      <c r="T13" s="215">
        <v>10600</v>
      </c>
      <c r="U13" s="215">
        <v>5400</v>
      </c>
      <c r="V13" s="215">
        <v>2800</v>
      </c>
      <c r="W13" s="215">
        <v>4900</v>
      </c>
      <c r="X13" s="214"/>
      <c r="Y13" s="238"/>
      <c r="Z13" s="221" t="s">
        <v>477</v>
      </c>
      <c r="AA13" s="222">
        <v>225320</v>
      </c>
      <c r="AB13" s="213" t="s">
        <v>478</v>
      </c>
      <c r="AC13" s="229">
        <v>262572</v>
      </c>
      <c r="AD13" s="213" t="s">
        <v>479</v>
      </c>
      <c r="AE13" s="229">
        <v>242729</v>
      </c>
      <c r="AF13" s="239"/>
      <c r="AG13" s="239"/>
      <c r="AH13" s="233" t="s">
        <v>475</v>
      </c>
      <c r="AI13" s="226">
        <v>0</v>
      </c>
      <c r="AJ13" s="226">
        <v>-20</v>
      </c>
      <c r="AK13" s="235">
        <v>14126.49</v>
      </c>
      <c r="AL13" s="235">
        <v>546.49170000000004</v>
      </c>
      <c r="AM13" s="235">
        <v>-124.6258</v>
      </c>
      <c r="AN13" s="235">
        <v>7.9777170000000002</v>
      </c>
      <c r="AO13" s="235">
        <v>-5.4089460000000003</v>
      </c>
      <c r="AP13" s="235">
        <v>-0.67522300000000002</v>
      </c>
      <c r="AQ13" s="235">
        <v>3.1969079999999997E-2</v>
      </c>
      <c r="AR13" s="235">
        <v>-9.3144400000000002E-2</v>
      </c>
      <c r="AS13" s="235">
        <v>-4.323581E-3</v>
      </c>
      <c r="AT13" s="235">
        <v>3.126074E-3</v>
      </c>
      <c r="AU13" s="236">
        <v>609.52909999999997</v>
      </c>
      <c r="AV13" s="236">
        <v>-45.375369999999997</v>
      </c>
      <c r="AW13" s="236">
        <v>78.36157</v>
      </c>
      <c r="AX13" s="236">
        <v>-1.333618</v>
      </c>
      <c r="AY13" s="236">
        <v>2.2733660000000002</v>
      </c>
      <c r="AZ13" s="236">
        <v>-0.84521109999999999</v>
      </c>
      <c r="BA13" s="236">
        <v>-8.5572270000000006E-3</v>
      </c>
      <c r="BB13" s="236">
        <v>1.494234E-2</v>
      </c>
      <c r="BC13" s="236">
        <v>-9.7474290000000002E-3</v>
      </c>
      <c r="BD13" s="236">
        <v>4.2889679999999998E-3</v>
      </c>
    </row>
    <row r="14" spans="2:1024" ht="18" customHeight="1" x14ac:dyDescent="0.25">
      <c r="B14" s="212">
        <f t="shared" si="3"/>
        <v>0</v>
      </c>
      <c r="C14" s="212">
        <f t="shared" si="0"/>
        <v>0</v>
      </c>
      <c r="D14" s="212">
        <f t="shared" si="4"/>
        <v>0</v>
      </c>
      <c r="E14" s="212">
        <f t="shared" si="1"/>
        <v>0</v>
      </c>
      <c r="F14" s="212">
        <f t="shared" si="5"/>
        <v>0</v>
      </c>
      <c r="G14" s="212">
        <f t="shared" si="2"/>
        <v>0</v>
      </c>
      <c r="H14" s="237">
        <v>3500</v>
      </c>
      <c r="I14" s="214" t="s">
        <v>458</v>
      </c>
      <c r="J14" s="215">
        <v>33200</v>
      </c>
      <c r="K14" s="214" t="s">
        <v>459</v>
      </c>
      <c r="L14" s="215">
        <v>33200</v>
      </c>
      <c r="M14" s="216">
        <v>23730</v>
      </c>
      <c r="N14" s="217" t="s">
        <v>460</v>
      </c>
      <c r="O14" s="215">
        <v>12900</v>
      </c>
      <c r="P14" s="217" t="s">
        <v>476</v>
      </c>
      <c r="Q14" s="215">
        <v>13000</v>
      </c>
      <c r="R14" s="214" t="s">
        <v>462</v>
      </c>
      <c r="S14" s="218">
        <v>2200</v>
      </c>
      <c r="T14" s="215">
        <v>10600</v>
      </c>
      <c r="U14" s="215">
        <v>5400</v>
      </c>
      <c r="V14" s="215">
        <v>2800</v>
      </c>
      <c r="W14" s="215">
        <v>4900</v>
      </c>
      <c r="X14" s="214"/>
      <c r="Y14" s="238"/>
      <c r="Z14" s="221" t="s">
        <v>480</v>
      </c>
      <c r="AA14" s="222">
        <v>233490</v>
      </c>
      <c r="AB14" s="213" t="s">
        <v>481</v>
      </c>
      <c r="AC14" s="229">
        <v>270715</v>
      </c>
      <c r="AD14" s="213" t="s">
        <v>482</v>
      </c>
      <c r="AE14" s="229">
        <v>250874</v>
      </c>
      <c r="AF14" s="239"/>
      <c r="AG14" s="239"/>
      <c r="AH14" s="233"/>
      <c r="AI14" s="226">
        <v>0</v>
      </c>
      <c r="AJ14" s="226">
        <v>-20</v>
      </c>
      <c r="AK14" s="240">
        <v>15735.34</v>
      </c>
      <c r="AL14" s="240">
        <v>580.29719999999998</v>
      </c>
      <c r="AM14" s="240">
        <v>-120.98560000000001</v>
      </c>
      <c r="AN14" s="240">
        <v>8.4337219999999995</v>
      </c>
      <c r="AO14" s="240">
        <v>-5.0770229999999996</v>
      </c>
      <c r="AP14" s="240">
        <v>-1.2464029999999999</v>
      </c>
      <c r="AQ14" s="240">
        <v>3.8580490000000002E-2</v>
      </c>
      <c r="AR14" s="240">
        <v>-0.1010196</v>
      </c>
      <c r="AS14" s="240">
        <v>-1.367933E-2</v>
      </c>
      <c r="AT14" s="240">
        <v>7.2941619999999999E-3</v>
      </c>
      <c r="AU14" s="241">
        <v>1213.356</v>
      </c>
      <c r="AV14" s="241">
        <v>-31.481310000000001</v>
      </c>
      <c r="AW14" s="241">
        <v>80.652860000000004</v>
      </c>
      <c r="AX14" s="241">
        <v>-0.77191569999999998</v>
      </c>
      <c r="AY14" s="241">
        <v>2.1248879999999999</v>
      </c>
      <c r="AZ14" s="241">
        <v>-0.93829980000000002</v>
      </c>
      <c r="BA14" s="241">
        <v>6.0625000000000002E-4</v>
      </c>
      <c r="BB14" s="241">
        <v>2.9388919999999998E-3</v>
      </c>
      <c r="BC14" s="241">
        <v>-8.0974629999999992E-3</v>
      </c>
      <c r="BD14" s="241">
        <v>4.98161E-3</v>
      </c>
    </row>
    <row r="15" spans="2:1024" ht="18" customHeight="1" x14ac:dyDescent="0.25">
      <c r="B15" s="212">
        <f t="shared" si="3"/>
        <v>0</v>
      </c>
      <c r="C15" s="212">
        <f t="shared" si="0"/>
        <v>0</v>
      </c>
      <c r="D15" s="212">
        <f t="shared" si="4"/>
        <v>0</v>
      </c>
      <c r="E15" s="212">
        <f t="shared" si="1"/>
        <v>0</v>
      </c>
      <c r="F15" s="212">
        <f t="shared" si="5"/>
        <v>0</v>
      </c>
      <c r="G15" s="212">
        <f t="shared" si="2"/>
        <v>0</v>
      </c>
      <c r="H15" s="237">
        <v>3500</v>
      </c>
      <c r="I15" s="214" t="s">
        <v>458</v>
      </c>
      <c r="J15" s="215">
        <v>33200</v>
      </c>
      <c r="K15" s="214" t="s">
        <v>459</v>
      </c>
      <c r="L15" s="215">
        <v>33200</v>
      </c>
      <c r="M15" s="216">
        <v>23730</v>
      </c>
      <c r="N15" s="217" t="s">
        <v>460</v>
      </c>
      <c r="O15" s="215">
        <v>12900</v>
      </c>
      <c r="P15" s="217" t="s">
        <v>476</v>
      </c>
      <c r="Q15" s="215">
        <v>13000</v>
      </c>
      <c r="R15" s="214" t="s">
        <v>462</v>
      </c>
      <c r="S15" s="218">
        <v>2200</v>
      </c>
      <c r="T15" s="215">
        <v>10600</v>
      </c>
      <c r="U15" s="215">
        <v>5400</v>
      </c>
      <c r="V15" s="215">
        <v>2800</v>
      </c>
      <c r="W15" s="215">
        <v>4900</v>
      </c>
      <c r="X15" s="214"/>
      <c r="Y15" s="238"/>
      <c r="Z15" s="221" t="s">
        <v>483</v>
      </c>
      <c r="AA15" s="222">
        <v>238134</v>
      </c>
      <c r="AB15" s="213" t="s">
        <v>484</v>
      </c>
      <c r="AC15" s="242">
        <v>275379</v>
      </c>
      <c r="AD15" s="213" t="s">
        <v>485</v>
      </c>
      <c r="AE15" s="229">
        <v>255537</v>
      </c>
      <c r="AF15" s="239"/>
      <c r="AG15" s="239"/>
      <c r="AH15" s="225" t="s">
        <v>486</v>
      </c>
      <c r="AI15" s="226">
        <v>0</v>
      </c>
      <c r="AJ15" s="226">
        <v>-20</v>
      </c>
      <c r="AK15" s="228">
        <v>22652.9</v>
      </c>
      <c r="AL15" s="228">
        <v>952.19500000000005</v>
      </c>
      <c r="AM15" s="228">
        <v>-276.26400000000001</v>
      </c>
      <c r="AN15" s="228">
        <v>14.31</v>
      </c>
      <c r="AO15" s="228">
        <v>-11.6495</v>
      </c>
      <c r="AP15" s="228">
        <v>-0.18568999999999999</v>
      </c>
      <c r="AQ15" s="228">
        <v>5.8042999999999997E-2</v>
      </c>
      <c r="AR15" s="228">
        <v>-0.16620799999999999</v>
      </c>
      <c r="AS15" s="228">
        <v>1.61601E-2</v>
      </c>
      <c r="AT15" s="228">
        <v>3.9188699999999996E-3</v>
      </c>
      <c r="AU15" s="228">
        <v>2591.89</v>
      </c>
      <c r="AV15" s="228">
        <v>31.097200000000001</v>
      </c>
      <c r="AW15" s="228">
        <v>33.867699999999999</v>
      </c>
      <c r="AX15" s="228">
        <v>0.12917000000000001</v>
      </c>
      <c r="AY15" s="228">
        <v>0.14269000000000001</v>
      </c>
      <c r="AZ15" s="228">
        <v>0.31572899999999998</v>
      </c>
      <c r="BA15" s="228">
        <v>6.10284E-3</v>
      </c>
      <c r="BB15" s="228">
        <v>-1.3873999999999999E-2</v>
      </c>
      <c r="BC15" s="228">
        <v>2.0252300000000001E-2</v>
      </c>
      <c r="BD15" s="228">
        <v>-6.1490099999999999E-3</v>
      </c>
    </row>
    <row r="16" spans="2:1024" ht="18" customHeight="1" x14ac:dyDescent="0.25">
      <c r="B16" s="212">
        <f t="shared" si="3"/>
        <v>0</v>
      </c>
      <c r="C16" s="212">
        <f t="shared" si="0"/>
        <v>0</v>
      </c>
      <c r="D16" s="212">
        <f t="shared" si="4"/>
        <v>0</v>
      </c>
      <c r="E16" s="212">
        <f t="shared" si="1"/>
        <v>0</v>
      </c>
      <c r="F16" s="212">
        <f t="shared" si="5"/>
        <v>0</v>
      </c>
      <c r="G16" s="212">
        <f t="shared" si="2"/>
        <v>0</v>
      </c>
      <c r="H16" s="237">
        <v>3500</v>
      </c>
      <c r="I16" s="214" t="s">
        <v>458</v>
      </c>
      <c r="J16" s="215">
        <v>33200</v>
      </c>
      <c r="K16" s="214" t="s">
        <v>459</v>
      </c>
      <c r="L16" s="215">
        <v>33200</v>
      </c>
      <c r="M16" s="216">
        <v>23730</v>
      </c>
      <c r="N16" s="217" t="s">
        <v>460</v>
      </c>
      <c r="O16" s="215">
        <v>12900</v>
      </c>
      <c r="P16" s="217" t="s">
        <v>476</v>
      </c>
      <c r="Q16" s="215">
        <v>13000</v>
      </c>
      <c r="R16" s="214" t="s">
        <v>462</v>
      </c>
      <c r="S16" s="218">
        <v>2200</v>
      </c>
      <c r="T16" s="215">
        <v>10600</v>
      </c>
      <c r="U16" s="215">
        <v>5400</v>
      </c>
      <c r="V16" s="215">
        <v>2800</v>
      </c>
      <c r="W16" s="215">
        <v>4900</v>
      </c>
      <c r="X16" s="214"/>
      <c r="Y16" s="238"/>
      <c r="Z16" s="221" t="s">
        <v>487</v>
      </c>
      <c r="AA16" s="222">
        <v>254990</v>
      </c>
      <c r="AB16" s="213" t="s">
        <v>488</v>
      </c>
      <c r="AC16" s="242">
        <v>279346</v>
      </c>
      <c r="AD16" s="213" t="s">
        <v>489</v>
      </c>
      <c r="AE16" s="229">
        <v>259504</v>
      </c>
      <c r="AF16" s="239"/>
      <c r="AG16" s="239"/>
      <c r="AH16" s="225" t="s">
        <v>490</v>
      </c>
      <c r="AI16" s="226">
        <v>0</v>
      </c>
      <c r="AJ16" s="226">
        <v>-20</v>
      </c>
      <c r="AK16" s="228">
        <v>25476.1</v>
      </c>
      <c r="AL16" s="228">
        <v>1052.93</v>
      </c>
      <c r="AM16" s="228">
        <v>-354.67599999999999</v>
      </c>
      <c r="AN16" s="228">
        <v>15.788</v>
      </c>
      <c r="AO16" s="228">
        <v>-14.183299999999999</v>
      </c>
      <c r="AP16" s="228">
        <v>1.1639200000000001</v>
      </c>
      <c r="AQ16" s="228">
        <v>6.5031800000000001E-2</v>
      </c>
      <c r="AR16" s="228">
        <v>-0.19330700000000001</v>
      </c>
      <c r="AS16" s="228">
        <v>3.7175100000000003E-2</v>
      </c>
      <c r="AT16" s="228">
        <v>-5.5962700000000004E-3</v>
      </c>
      <c r="AU16" s="228">
        <v>3960.29</v>
      </c>
      <c r="AV16" s="228">
        <v>118.072</v>
      </c>
      <c r="AW16" s="228">
        <v>-10.6692</v>
      </c>
      <c r="AX16" s="228">
        <v>2.0828899999999999</v>
      </c>
      <c r="AY16" s="228">
        <v>-2.1321699999999999</v>
      </c>
      <c r="AZ16" s="228">
        <v>1.0477300000000001</v>
      </c>
      <c r="BA16" s="228">
        <v>2.0306999999999999E-2</v>
      </c>
      <c r="BB16" s="228">
        <v>-4.0063700000000001E-2</v>
      </c>
      <c r="BC16" s="228">
        <v>3.61854E-2</v>
      </c>
      <c r="BD16" s="228">
        <v>-9.58408E-3</v>
      </c>
    </row>
    <row r="17" spans="2:1024" ht="18" customHeight="1" x14ac:dyDescent="0.25">
      <c r="B17" s="212">
        <f t="shared" si="3"/>
        <v>0</v>
      </c>
      <c r="C17" s="212">
        <f t="shared" si="0"/>
        <v>0</v>
      </c>
      <c r="D17" s="212">
        <f t="shared" si="4"/>
        <v>0</v>
      </c>
      <c r="E17" s="212">
        <f t="shared" si="1"/>
        <v>0</v>
      </c>
      <c r="F17" s="212">
        <f t="shared" si="5"/>
        <v>0</v>
      </c>
      <c r="G17" s="212">
        <f t="shared" si="2"/>
        <v>0</v>
      </c>
      <c r="H17" s="237">
        <v>3500</v>
      </c>
      <c r="I17" s="214" t="s">
        <v>458</v>
      </c>
      <c r="J17" s="215">
        <v>33200</v>
      </c>
      <c r="K17" s="214" t="s">
        <v>459</v>
      </c>
      <c r="L17" s="215">
        <v>33200</v>
      </c>
      <c r="M17" s="216">
        <v>23730</v>
      </c>
      <c r="N17" s="217" t="s">
        <v>460</v>
      </c>
      <c r="O17" s="215">
        <v>12900</v>
      </c>
      <c r="P17" s="217" t="s">
        <v>476</v>
      </c>
      <c r="Q17" s="215">
        <v>13000</v>
      </c>
      <c r="R17" s="214" t="s">
        <v>462</v>
      </c>
      <c r="S17" s="218">
        <v>2200</v>
      </c>
      <c r="T17" s="215">
        <v>10600</v>
      </c>
      <c r="U17" s="215">
        <v>5400</v>
      </c>
      <c r="V17" s="215">
        <v>2800</v>
      </c>
      <c r="W17" s="215">
        <v>4900</v>
      </c>
      <c r="X17" s="214"/>
      <c r="Y17" s="238"/>
      <c r="Z17" s="214"/>
      <c r="AA17" s="243"/>
      <c r="AB17" s="213" t="s">
        <v>491</v>
      </c>
      <c r="AC17" s="242" t="s">
        <v>312</v>
      </c>
      <c r="AD17" s="213" t="s">
        <v>492</v>
      </c>
      <c r="AE17" s="229">
        <v>311319</v>
      </c>
      <c r="AF17" s="239"/>
      <c r="AG17" s="239"/>
      <c r="AH17" s="225"/>
      <c r="AI17" s="226">
        <v>0</v>
      </c>
      <c r="AJ17" s="226">
        <v>-20</v>
      </c>
      <c r="AK17" s="228">
        <v>25480.1</v>
      </c>
      <c r="AL17" s="228">
        <v>952.68700000000001</v>
      </c>
      <c r="AM17" s="228">
        <v>-243.54499999999999</v>
      </c>
      <c r="AN17" s="228">
        <v>14.032299999999999</v>
      </c>
      <c r="AO17" s="228">
        <v>-8.3290699999999998</v>
      </c>
      <c r="AP17" s="228">
        <v>-0.80194299999999996</v>
      </c>
      <c r="AQ17" s="228">
        <v>5.9177199999999999E-2</v>
      </c>
      <c r="AR17" s="228">
        <v>-0.14730299999999999</v>
      </c>
      <c r="AS17" s="228">
        <v>-1.5873200000000001E-2</v>
      </c>
      <c r="AT17" s="228">
        <v>3.91092E-3</v>
      </c>
      <c r="AU17" s="228">
        <v>4791.16</v>
      </c>
      <c r="AV17" s="228">
        <v>152.22900000000001</v>
      </c>
      <c r="AW17" s="228">
        <v>-41.060299999999998</v>
      </c>
      <c r="AX17" s="228">
        <v>2.7440899999999999</v>
      </c>
      <c r="AY17" s="228">
        <v>-3.7803900000000001</v>
      </c>
      <c r="AZ17" s="228">
        <v>1.5964799999999999</v>
      </c>
      <c r="BA17" s="228">
        <v>2.6007599999999999E-2</v>
      </c>
      <c r="BB17" s="228">
        <v>-5.49078E-2</v>
      </c>
      <c r="BC17" s="228">
        <v>5.6369900000000001E-2</v>
      </c>
      <c r="BD17" s="228">
        <v>-1.0698900000000001E-2</v>
      </c>
    </row>
    <row r="18" spans="2:1024" ht="18" customHeight="1" x14ac:dyDescent="0.25">
      <c r="B18" s="212">
        <f t="shared" si="3"/>
        <v>0</v>
      </c>
      <c r="C18" s="212">
        <f t="shared" si="0"/>
        <v>0</v>
      </c>
      <c r="D18" s="212">
        <f t="shared" si="4"/>
        <v>0</v>
      </c>
      <c r="E18" s="212">
        <f t="shared" si="1"/>
        <v>0</v>
      </c>
      <c r="F18" s="212">
        <f t="shared" si="5"/>
        <v>0</v>
      </c>
      <c r="G18" s="212">
        <f t="shared" si="2"/>
        <v>0</v>
      </c>
      <c r="H18" s="237">
        <v>3500</v>
      </c>
      <c r="I18" s="214" t="s">
        <v>458</v>
      </c>
      <c r="J18" s="215">
        <v>33200</v>
      </c>
      <c r="K18" s="214" t="s">
        <v>459</v>
      </c>
      <c r="L18" s="215">
        <v>33200</v>
      </c>
      <c r="M18" s="216">
        <v>23730</v>
      </c>
      <c r="N18" s="217" t="s">
        <v>460</v>
      </c>
      <c r="O18" s="215">
        <v>12900</v>
      </c>
      <c r="P18" s="217" t="s">
        <v>476</v>
      </c>
      <c r="Q18" s="215">
        <v>13000</v>
      </c>
      <c r="R18" s="214" t="s">
        <v>462</v>
      </c>
      <c r="S18" s="218">
        <v>2200</v>
      </c>
      <c r="T18" s="215">
        <v>10600</v>
      </c>
      <c r="U18" s="215">
        <v>5400</v>
      </c>
      <c r="V18" s="215">
        <v>2800</v>
      </c>
      <c r="W18" s="215">
        <v>4900</v>
      </c>
      <c r="X18" s="214"/>
      <c r="Y18" s="238"/>
      <c r="Z18" s="221" t="s">
        <v>493</v>
      </c>
      <c r="AA18" s="222">
        <v>304354</v>
      </c>
      <c r="AB18" s="213" t="s">
        <v>494</v>
      </c>
      <c r="AC18" s="242">
        <v>381508</v>
      </c>
      <c r="AD18" s="244" t="s">
        <v>495</v>
      </c>
      <c r="AE18" s="229">
        <v>344501</v>
      </c>
      <c r="AF18" s="239"/>
      <c r="AG18" s="239"/>
      <c r="AH18" s="225" t="s">
        <v>496</v>
      </c>
      <c r="AI18" s="226">
        <v>0</v>
      </c>
      <c r="AJ18" s="226">
        <v>-20</v>
      </c>
      <c r="AK18" s="228">
        <v>25480.1</v>
      </c>
      <c r="AL18" s="228">
        <v>952.68700000000001</v>
      </c>
      <c r="AM18" s="228">
        <v>-243.54499999999999</v>
      </c>
      <c r="AN18" s="228">
        <v>14.032299999999999</v>
      </c>
      <c r="AO18" s="228">
        <v>-8.3290699999999998</v>
      </c>
      <c r="AP18" s="228">
        <v>-0.80194299999999996</v>
      </c>
      <c r="AQ18" s="228">
        <v>5.9177199999999999E-2</v>
      </c>
      <c r="AR18" s="228">
        <v>-0.14730299999999999</v>
      </c>
      <c r="AS18" s="228">
        <v>-1.5873200000000001E-2</v>
      </c>
      <c r="AT18" s="228">
        <v>3.91092E-3</v>
      </c>
      <c r="AU18" s="228">
        <v>4791.16</v>
      </c>
      <c r="AV18" s="228">
        <v>152.22900000000001</v>
      </c>
      <c r="AW18" s="228">
        <v>-41.060299999999998</v>
      </c>
      <c r="AX18" s="228">
        <v>2.7440899999999999</v>
      </c>
      <c r="AY18" s="228">
        <v>-3.7803900000000001</v>
      </c>
      <c r="AZ18" s="228">
        <v>1.5964799999999999</v>
      </c>
      <c r="BA18" s="228">
        <v>2.6007599999999999E-2</v>
      </c>
      <c r="BB18" s="228">
        <v>-5.49078E-2</v>
      </c>
      <c r="BC18" s="228">
        <v>5.6369900000000001E-2</v>
      </c>
      <c r="BD18" s="228">
        <v>-1.0698900000000001E-2</v>
      </c>
    </row>
    <row r="19" spans="2:1024" ht="18" customHeight="1" x14ac:dyDescent="0.25">
      <c r="B19" s="212">
        <f t="shared" si="3"/>
        <v>0</v>
      </c>
      <c r="C19" s="212">
        <f t="shared" si="0"/>
        <v>0</v>
      </c>
      <c r="D19" s="212">
        <f t="shared" si="4"/>
        <v>0</v>
      </c>
      <c r="E19" s="212">
        <f t="shared" si="1"/>
        <v>0</v>
      </c>
      <c r="F19" s="212">
        <f t="shared" si="5"/>
        <v>0</v>
      </c>
      <c r="G19" s="212">
        <f t="shared" si="2"/>
        <v>0</v>
      </c>
      <c r="H19" s="237">
        <v>3500</v>
      </c>
      <c r="I19" s="214" t="s">
        <v>458</v>
      </c>
      <c r="J19" s="215">
        <v>33200</v>
      </c>
      <c r="K19" s="214" t="s">
        <v>459</v>
      </c>
      <c r="L19" s="215">
        <v>33200</v>
      </c>
      <c r="M19" s="216">
        <v>23730</v>
      </c>
      <c r="N19" s="217" t="s">
        <v>460</v>
      </c>
      <c r="O19" s="215">
        <v>12900</v>
      </c>
      <c r="P19" s="217" t="s">
        <v>476</v>
      </c>
      <c r="Q19" s="215">
        <v>13000</v>
      </c>
      <c r="R19" s="214" t="s">
        <v>462</v>
      </c>
      <c r="S19" s="218">
        <v>2200</v>
      </c>
      <c r="T19" s="215">
        <v>10600</v>
      </c>
      <c r="U19" s="215">
        <v>5400</v>
      </c>
      <c r="V19" s="215">
        <v>2800</v>
      </c>
      <c r="W19" s="215">
        <v>4900</v>
      </c>
      <c r="X19" s="214"/>
      <c r="Y19" s="238"/>
      <c r="Z19" s="214"/>
      <c r="AA19" s="243"/>
      <c r="AB19" s="213" t="s">
        <v>497</v>
      </c>
      <c r="AC19" s="242" t="s">
        <v>312</v>
      </c>
      <c r="AD19" s="213" t="s">
        <v>498</v>
      </c>
      <c r="AE19" s="229">
        <v>316057</v>
      </c>
      <c r="AF19" s="239"/>
      <c r="AG19" s="239"/>
      <c r="AH19" s="225"/>
      <c r="AI19" s="226">
        <v>0</v>
      </c>
      <c r="AJ19" s="226">
        <v>-20</v>
      </c>
      <c r="AK19" s="228">
        <v>25644.9</v>
      </c>
      <c r="AL19" s="228">
        <v>1018.88</v>
      </c>
      <c r="AM19" s="228">
        <v>-145.59800000000001</v>
      </c>
      <c r="AN19" s="228">
        <v>15.3988</v>
      </c>
      <c r="AO19" s="228">
        <v>-7.9703799999999996</v>
      </c>
      <c r="AP19" s="228">
        <v>-3.1732900000000002</v>
      </c>
      <c r="AQ19" s="228">
        <v>6.3613699999999995E-2</v>
      </c>
      <c r="AR19" s="228">
        <v>-0.15921099999999999</v>
      </c>
      <c r="AS19" s="228">
        <v>-3.8251399999999998E-2</v>
      </c>
      <c r="AT19" s="228">
        <v>1.7084599999999998E-2</v>
      </c>
      <c r="AU19" s="228">
        <v>3243.12</v>
      </c>
      <c r="AV19" s="228">
        <v>28.899000000000001</v>
      </c>
      <c r="AW19" s="228">
        <v>83.832400000000007</v>
      </c>
      <c r="AX19" s="228">
        <v>-0.32563500000000001</v>
      </c>
      <c r="AY19" s="228">
        <v>2.1275400000000002</v>
      </c>
      <c r="AZ19" s="228">
        <v>-0.42692000000000002</v>
      </c>
      <c r="BA19" s="228">
        <v>-1.30517E-3</v>
      </c>
      <c r="BB19" s="228">
        <v>8.9684399999999994E-3</v>
      </c>
      <c r="BC19" s="228">
        <v>-2.0939700000000001E-3</v>
      </c>
      <c r="BD19" s="228">
        <v>-2.5156900000000001E-3</v>
      </c>
    </row>
    <row r="20" spans="2:1024" ht="18" customHeight="1" x14ac:dyDescent="0.25">
      <c r="B20" s="212">
        <f t="shared" si="3"/>
        <v>0</v>
      </c>
      <c r="C20" s="212">
        <f t="shared" si="0"/>
        <v>0</v>
      </c>
      <c r="D20" s="212">
        <f t="shared" si="4"/>
        <v>0</v>
      </c>
      <c r="E20" s="212">
        <f t="shared" si="1"/>
        <v>0</v>
      </c>
      <c r="F20" s="212">
        <f t="shared" si="5"/>
        <v>0</v>
      </c>
      <c r="G20" s="212">
        <f t="shared" si="2"/>
        <v>0</v>
      </c>
      <c r="H20" s="237">
        <v>3500</v>
      </c>
      <c r="I20" s="214" t="s">
        <v>458</v>
      </c>
      <c r="J20" s="215">
        <v>33200</v>
      </c>
      <c r="K20" s="214" t="s">
        <v>459</v>
      </c>
      <c r="L20" s="215">
        <v>33200</v>
      </c>
      <c r="M20" s="216">
        <v>23730</v>
      </c>
      <c r="N20" s="217" t="s">
        <v>460</v>
      </c>
      <c r="O20" s="215">
        <v>12900</v>
      </c>
      <c r="P20" s="217" t="s">
        <v>476</v>
      </c>
      <c r="Q20" s="215">
        <v>13000</v>
      </c>
      <c r="R20" s="214" t="s">
        <v>462</v>
      </c>
      <c r="S20" s="218">
        <v>2200</v>
      </c>
      <c r="T20" s="215">
        <v>10600</v>
      </c>
      <c r="U20" s="215">
        <v>5400</v>
      </c>
      <c r="V20" s="215">
        <v>2800</v>
      </c>
      <c r="W20" s="215">
        <v>4900</v>
      </c>
      <c r="X20" s="214"/>
      <c r="Y20" s="238"/>
      <c r="Z20" s="221" t="s">
        <v>499</v>
      </c>
      <c r="AA20" s="222">
        <v>309084</v>
      </c>
      <c r="AB20" s="213" t="s">
        <v>500</v>
      </c>
      <c r="AC20" s="242">
        <v>386246</v>
      </c>
      <c r="AD20" s="244" t="s">
        <v>501</v>
      </c>
      <c r="AE20" s="229">
        <v>349239</v>
      </c>
      <c r="AF20" s="239"/>
      <c r="AG20" s="239"/>
      <c r="AH20" s="225" t="s">
        <v>502</v>
      </c>
      <c r="AI20" s="226">
        <v>0</v>
      </c>
      <c r="AJ20" s="226">
        <v>-20</v>
      </c>
      <c r="AK20" s="228">
        <v>25644.9</v>
      </c>
      <c r="AL20" s="228">
        <v>1018.88</v>
      </c>
      <c r="AM20" s="228">
        <v>-145.59800000000001</v>
      </c>
      <c r="AN20" s="228">
        <v>15.3988</v>
      </c>
      <c r="AO20" s="228">
        <v>-7.9703799999999996</v>
      </c>
      <c r="AP20" s="228">
        <v>-3.1732900000000002</v>
      </c>
      <c r="AQ20" s="228">
        <v>6.3613699999999995E-2</v>
      </c>
      <c r="AR20" s="228">
        <v>-0.15921099999999999</v>
      </c>
      <c r="AS20" s="228">
        <v>-3.8251399999999998E-2</v>
      </c>
      <c r="AT20" s="228">
        <v>1.7084599999999998E-2</v>
      </c>
      <c r="AU20" s="228">
        <v>3243.12</v>
      </c>
      <c r="AV20" s="228">
        <v>28.899000000000001</v>
      </c>
      <c r="AW20" s="228">
        <v>83.832400000000007</v>
      </c>
      <c r="AX20" s="228">
        <v>-0.32563500000000001</v>
      </c>
      <c r="AY20" s="228">
        <v>2.1275400000000002</v>
      </c>
      <c r="AZ20" s="228">
        <v>-0.42692000000000002</v>
      </c>
      <c r="BA20" s="228">
        <v>-1.30517E-3</v>
      </c>
      <c r="BB20" s="228">
        <v>8.9684399999999994E-3</v>
      </c>
      <c r="BC20" s="228">
        <v>-2.0939700000000001E-3</v>
      </c>
      <c r="BD20" s="228">
        <v>-2.5156900000000001E-3</v>
      </c>
    </row>
    <row r="21" spans="2:1024" ht="18" customHeight="1" x14ac:dyDescent="0.25">
      <c r="B21" s="212">
        <f t="shared" si="3"/>
        <v>0</v>
      </c>
      <c r="C21" s="212">
        <f t="shared" si="0"/>
        <v>0</v>
      </c>
      <c r="D21" s="212">
        <f t="shared" si="4"/>
        <v>0</v>
      </c>
      <c r="E21" s="212">
        <f t="shared" si="1"/>
        <v>0</v>
      </c>
      <c r="F21" s="212">
        <f t="shared" si="5"/>
        <v>0</v>
      </c>
      <c r="G21" s="212">
        <f t="shared" si="2"/>
        <v>0</v>
      </c>
      <c r="H21" s="237">
        <v>3500</v>
      </c>
      <c r="I21" s="214" t="s">
        <v>458</v>
      </c>
      <c r="J21" s="215">
        <v>33200</v>
      </c>
      <c r="K21" s="214" t="s">
        <v>459</v>
      </c>
      <c r="L21" s="215">
        <v>33200</v>
      </c>
      <c r="M21" s="216">
        <v>23730</v>
      </c>
      <c r="N21" s="217" t="s">
        <v>460</v>
      </c>
      <c r="O21" s="215">
        <v>12900</v>
      </c>
      <c r="P21" s="217" t="s">
        <v>476</v>
      </c>
      <c r="Q21" s="215">
        <v>13000</v>
      </c>
      <c r="R21" s="214" t="s">
        <v>462</v>
      </c>
      <c r="S21" s="218">
        <v>2200</v>
      </c>
      <c r="T21" s="215">
        <v>10600</v>
      </c>
      <c r="U21" s="215">
        <v>5400</v>
      </c>
      <c r="V21" s="215">
        <v>2800</v>
      </c>
      <c r="W21" s="215">
        <v>4900</v>
      </c>
      <c r="X21" s="214"/>
      <c r="Y21" s="238"/>
      <c r="Z21" s="214"/>
      <c r="AA21" s="243"/>
      <c r="AB21" s="213" t="s">
        <v>503</v>
      </c>
      <c r="AC21" s="242" t="s">
        <v>312</v>
      </c>
      <c r="AD21" s="213" t="s">
        <v>504</v>
      </c>
      <c r="AE21" s="229">
        <v>318076</v>
      </c>
      <c r="AF21" s="239"/>
      <c r="AG21" s="239"/>
      <c r="AH21" s="225"/>
      <c r="AI21" s="226">
        <v>0</v>
      </c>
      <c r="AJ21" s="226">
        <v>-20</v>
      </c>
      <c r="AK21" s="228">
        <v>28671.59</v>
      </c>
      <c r="AL21" s="228">
        <v>1094.8910000000001</v>
      </c>
      <c r="AM21" s="228">
        <v>-257.76310000000001</v>
      </c>
      <c r="AN21" s="228">
        <v>16.01362</v>
      </c>
      <c r="AO21" s="228">
        <v>-10.710470000000001</v>
      </c>
      <c r="AP21" s="228">
        <v>-0.97128619999999999</v>
      </c>
      <c r="AQ21" s="228">
        <v>6.4229599999999998E-2</v>
      </c>
      <c r="AR21" s="228">
        <v>-0.1852673</v>
      </c>
      <c r="AS21" s="228">
        <v>-9.1900390000000005E-3</v>
      </c>
      <c r="AT21" s="228">
        <v>2.8408890000000001E-3</v>
      </c>
      <c r="AU21" s="228">
        <v>4676.692</v>
      </c>
      <c r="AV21" s="228">
        <v>105.5462</v>
      </c>
      <c r="AW21" s="228">
        <v>28.38317</v>
      </c>
      <c r="AX21" s="228">
        <v>1.810792</v>
      </c>
      <c r="AY21" s="228">
        <v>-1.3587359999999999</v>
      </c>
      <c r="AZ21" s="228">
        <v>0.64483000000000001</v>
      </c>
      <c r="BA21" s="228">
        <v>2.1269079999999999E-2</v>
      </c>
      <c r="BB21" s="228">
        <v>-4.0443069999999998E-2</v>
      </c>
      <c r="BC21" s="228">
        <v>3.4067399999999998E-2</v>
      </c>
      <c r="BD21" s="228">
        <v>-7.0380240000000004E-3</v>
      </c>
    </row>
    <row r="22" spans="2:1024" ht="18" customHeight="1" x14ac:dyDescent="0.25">
      <c r="B22" s="212">
        <f t="shared" si="3"/>
        <v>0</v>
      </c>
      <c r="C22" s="212">
        <f t="shared" si="0"/>
        <v>0</v>
      </c>
      <c r="D22" s="212">
        <f t="shared" si="4"/>
        <v>0</v>
      </c>
      <c r="E22" s="212">
        <f t="shared" si="1"/>
        <v>0</v>
      </c>
      <c r="F22" s="212">
        <f t="shared" si="5"/>
        <v>0</v>
      </c>
      <c r="G22" s="212">
        <f t="shared" si="2"/>
        <v>0</v>
      </c>
      <c r="H22" s="237">
        <v>3500</v>
      </c>
      <c r="I22" s="214" t="s">
        <v>458</v>
      </c>
      <c r="J22" s="215">
        <v>33200</v>
      </c>
      <c r="K22" s="214" t="s">
        <v>459</v>
      </c>
      <c r="L22" s="215">
        <v>33200</v>
      </c>
      <c r="M22" s="216">
        <v>23730</v>
      </c>
      <c r="N22" s="217" t="s">
        <v>460</v>
      </c>
      <c r="O22" s="215">
        <v>12900</v>
      </c>
      <c r="P22" s="217" t="s">
        <v>476</v>
      </c>
      <c r="Q22" s="215">
        <v>13000</v>
      </c>
      <c r="R22" s="214" t="s">
        <v>462</v>
      </c>
      <c r="S22" s="218">
        <v>2200</v>
      </c>
      <c r="T22" s="215">
        <v>10600</v>
      </c>
      <c r="U22" s="215">
        <v>5400</v>
      </c>
      <c r="V22" s="215">
        <v>2800</v>
      </c>
      <c r="W22" s="215">
        <v>4900</v>
      </c>
      <c r="X22" s="214"/>
      <c r="Y22" s="238"/>
      <c r="Z22" s="221" t="s">
        <v>505</v>
      </c>
      <c r="AA22" s="222">
        <v>311062</v>
      </c>
      <c r="AB22" s="213" t="s">
        <v>506</v>
      </c>
      <c r="AC22" s="242">
        <v>388264</v>
      </c>
      <c r="AD22" s="244" t="s">
        <v>507</v>
      </c>
      <c r="AE22" s="229">
        <v>351250</v>
      </c>
      <c r="AF22" s="239"/>
      <c r="AG22" s="239"/>
      <c r="AH22" s="225" t="s">
        <v>508</v>
      </c>
      <c r="AI22" s="226">
        <v>0</v>
      </c>
      <c r="AJ22" s="226">
        <v>-20</v>
      </c>
      <c r="AK22" s="228">
        <v>28671.59</v>
      </c>
      <c r="AL22" s="228">
        <v>1094.8910000000001</v>
      </c>
      <c r="AM22" s="228">
        <v>-257.76310000000001</v>
      </c>
      <c r="AN22" s="228">
        <v>16.01362</v>
      </c>
      <c r="AO22" s="228">
        <v>-10.710470000000001</v>
      </c>
      <c r="AP22" s="228">
        <v>-0.97128619999999999</v>
      </c>
      <c r="AQ22" s="228">
        <v>6.4229599999999998E-2</v>
      </c>
      <c r="AR22" s="228">
        <v>-0.1852673</v>
      </c>
      <c r="AS22" s="228">
        <v>-9.1900390000000005E-3</v>
      </c>
      <c r="AT22" s="228">
        <v>2.8408890000000001E-3</v>
      </c>
      <c r="AU22" s="228">
        <v>4676.692</v>
      </c>
      <c r="AV22" s="228">
        <v>105.5462</v>
      </c>
      <c r="AW22" s="228">
        <v>28.38317</v>
      </c>
      <c r="AX22" s="228">
        <v>1.810792</v>
      </c>
      <c r="AY22" s="228">
        <v>-1.3587359999999999</v>
      </c>
      <c r="AZ22" s="228">
        <v>0.64483000000000001</v>
      </c>
      <c r="BA22" s="228">
        <v>2.1269079999999999E-2</v>
      </c>
      <c r="BB22" s="228">
        <v>-4.0443069999999998E-2</v>
      </c>
      <c r="BC22" s="228">
        <v>3.4067399999999998E-2</v>
      </c>
      <c r="BD22" s="228">
        <v>-7.0380240000000004E-3</v>
      </c>
    </row>
    <row r="23" spans="2:1024" ht="21.75" customHeight="1" x14ac:dyDescent="0.25">
      <c r="B23" s="972" t="s">
        <v>509</v>
      </c>
      <c r="C23" s="972"/>
      <c r="D23" s="972"/>
      <c r="E23" s="972"/>
      <c r="F23" s="972"/>
      <c r="G23" s="972"/>
      <c r="H23" s="972"/>
      <c r="I23" s="972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2"/>
      <c r="AB23" s="972"/>
      <c r="AC23" s="972"/>
      <c r="AD23" s="972"/>
      <c r="AE23" s="972"/>
      <c r="AF23" s="245"/>
      <c r="AG23" s="245"/>
    </row>
    <row r="24" spans="2:1024" ht="18" customHeight="1" x14ac:dyDescent="0.25">
      <c r="B24" s="212">
        <f>IF(AND($D$4&lt;=AI24,$D$4&gt;=AJ24),AK24+AL24*$D$4+AM24*40+AN24*$D$4*$D$4+AO24*$D$4*40+AP24*40*40+AQ24*$D$4*$D$4*$D$4+AR24*40*$D$4*$D$4+AS24*$D$4*40*40+AT24*40*40*40,0)/1000</f>
        <v>1.1250224169999989</v>
      </c>
      <c r="C24" s="212">
        <f t="shared" ref="C24:C29" si="6">IF(AND($D$4&lt;=AI24,$D$4&gt;=AJ24),AU24+AV24*$D$4+AW24*42+AX24*$D$4*$D$4+AY24*$D$4*42+AZ24*42*42+BA24*$D$4*$D$4*$D$4+BB24*42*$D$4*$D$4+BC24*$D$4*42*42+BD24*42*42*42,0)/1000</f>
        <v>1.0863371320300002</v>
      </c>
      <c r="D24" s="212">
        <f t="shared" ref="D24:D29" si="7">IF(AND($D$4&lt;=AI24,$D$4&gt;=AJ24),AK24+AL24*$D$4+AM24*45+AN24*$D$4*$D$4+AO24*$D$4*45+AP24*45*45+AQ24*$D$4*$D$4*$D$4+AR24*45*$D$4*$D$4+AS24*$D$4*45*45+AT24*45*45*45,0)/1000</f>
        <v>0.93946167862499874</v>
      </c>
      <c r="E24" s="212">
        <f t="shared" ref="E24:E29" si="8">IF(AND($D$4&lt;=AI24,$D$4&gt;=AJ24),AU24+AV24*$D$4+AW24*47+AX24*$D$4*$D$4+AY24*$D$4*47+AZ24*47*47+BA24*$D$4*$D$4*$D$4+BB24*47*$D$4*$D$4+BC24*$D$4*47*47+BD24*47*47*47,0)/1000</f>
        <v>1.0382978073799991</v>
      </c>
      <c r="F24" s="212">
        <f>IF(AND($D$4&lt;=AI24,$D$4&gt;=AJ24),AK24+AL24*$D$4+AM24*50+AN24*$D$4*$D$4+AO24*$D$4*50+AP24*50*50+AQ24*$D$4*$D$4*$D$4+AR24*50*$D$4*$D$4+AS24*$D$4*50*50+AT24*50*50*50,0)/1000</f>
        <v>0.75679911249999854</v>
      </c>
      <c r="G24" s="212">
        <f t="shared" ref="G24:G29" si="9">IF(AND($D$4&lt;=AI24,$D$4&gt;=AJ24),AU24+AV24*$D$4+AW24*52+AX24*$D$4*$D$4+AY24*$D$4*52+AZ24*52*52+BA24*$D$4*$D$4*$D$4+BB24*52*$D$4*$D$4+BC24*$D$4*52*52+BD24*52*52*52,0)/1000</f>
        <v>0.97325031823000041</v>
      </c>
      <c r="H24" s="221" t="s">
        <v>422</v>
      </c>
      <c r="I24" s="214" t="s">
        <v>458</v>
      </c>
      <c r="J24" s="215">
        <v>33200</v>
      </c>
      <c r="K24" s="214" t="s">
        <v>459</v>
      </c>
      <c r="L24" s="215">
        <v>33200</v>
      </c>
      <c r="M24" s="216">
        <v>23730</v>
      </c>
      <c r="N24" s="217" t="s">
        <v>460</v>
      </c>
      <c r="O24" s="215">
        <v>12900</v>
      </c>
      <c r="P24" s="217" t="s">
        <v>467</v>
      </c>
      <c r="Q24" s="215">
        <v>10400</v>
      </c>
      <c r="R24" s="214" t="s">
        <v>462</v>
      </c>
      <c r="S24" s="218">
        <v>2200</v>
      </c>
      <c r="T24" s="219" t="s">
        <v>422</v>
      </c>
      <c r="U24" s="215">
        <v>5400</v>
      </c>
      <c r="V24" s="215">
        <v>2800</v>
      </c>
      <c r="W24" s="215">
        <v>4900</v>
      </c>
      <c r="X24" s="214"/>
      <c r="Y24" s="220"/>
      <c r="Z24" s="221" t="s">
        <v>510</v>
      </c>
      <c r="AA24" s="242">
        <v>204738</v>
      </c>
      <c r="AB24" s="223"/>
      <c r="AC24" s="223"/>
      <c r="AD24" s="221" t="s">
        <v>511</v>
      </c>
      <c r="AE24" s="229">
        <v>243619</v>
      </c>
      <c r="AF24" s="223"/>
      <c r="AG24" s="223"/>
      <c r="AH24" s="233" t="s">
        <v>512</v>
      </c>
      <c r="AI24" s="226">
        <v>-15</v>
      </c>
      <c r="AJ24" s="226">
        <v>-35</v>
      </c>
      <c r="AK24" s="228">
        <v>9829.7999999999993</v>
      </c>
      <c r="AL24" s="228">
        <v>297.19600000000003</v>
      </c>
      <c r="AM24" s="228">
        <v>-97.108500000000006</v>
      </c>
      <c r="AN24" s="228">
        <v>2.85738</v>
      </c>
      <c r="AO24" s="228">
        <v>-2.6118700000000001</v>
      </c>
      <c r="AP24" s="228">
        <v>-0.10840900000000001</v>
      </c>
      <c r="AQ24" s="228">
        <v>7.2890000000000003E-3</v>
      </c>
      <c r="AR24" s="228">
        <v>-2.4285399999999999E-2</v>
      </c>
      <c r="AS24" s="228">
        <v>-5.4801700000000004E-4</v>
      </c>
      <c r="AT24" s="228">
        <v>1.0903099999999999E-3</v>
      </c>
      <c r="AU24" s="228">
        <v>3338.8</v>
      </c>
      <c r="AV24" s="228">
        <v>61.1995</v>
      </c>
      <c r="AW24" s="228">
        <v>-56.764800000000001</v>
      </c>
      <c r="AX24" s="228">
        <v>0.35086299999999998</v>
      </c>
      <c r="AY24" s="228">
        <v>-1.1493199999999999</v>
      </c>
      <c r="AZ24" s="228">
        <v>1.3138099999999999</v>
      </c>
      <c r="BA24" s="228">
        <v>2.22463E-3</v>
      </c>
      <c r="BB24" s="228">
        <v>-7.0559799999999999E-3</v>
      </c>
      <c r="BC24" s="228">
        <v>1.92792E-2</v>
      </c>
      <c r="BD24" s="228">
        <v>-6.9446899999999999E-3</v>
      </c>
    </row>
    <row r="25" spans="2:1024" ht="18" customHeight="1" x14ac:dyDescent="0.25">
      <c r="B25" s="212">
        <f>IF(AND($D$4&lt;=AI25,$D$4&gt;=AJ25),AK25+AL25*$D$4+AM25*40+AN25*$D$4*$D$4+AO25*$D$4*40+AP25*40*40+AQ25*$D$4*$D$4*$D$4+AR25*40*$D$4*$D$4+AS25*$D$4*40*40+AT25*40*40*40,0)/1000</f>
        <v>1.489602250327998</v>
      </c>
      <c r="C25" s="212">
        <f t="shared" si="6"/>
        <v>1.3752322832419999</v>
      </c>
      <c r="D25" s="212">
        <f t="shared" si="7"/>
        <v>1.2609310728791232</v>
      </c>
      <c r="E25" s="212">
        <f t="shared" si="8"/>
        <v>1.340889716857</v>
      </c>
      <c r="F25" s="212">
        <f>IF(AND($D$4&lt;=AI25,$D$4&gt;=AJ25),AK25+AL25*$D$4+AM25*50+AN25*$D$4*$D$4+AO25*$D$4*50+AP25*50*50+AQ25*$D$4*$D$4*$D$4+AR25*50*$D$4*$D$4+AS25*$D$4*50*50+AT25*50*50*50,0)/1000</f>
        <v>1.0495972221249983</v>
      </c>
      <c r="G25" s="212">
        <f t="shared" si="9"/>
        <v>1.3034282514219999</v>
      </c>
      <c r="H25" s="221" t="s">
        <v>422</v>
      </c>
      <c r="I25" s="214" t="s">
        <v>458</v>
      </c>
      <c r="J25" s="215">
        <v>33200</v>
      </c>
      <c r="K25" s="214" t="s">
        <v>459</v>
      </c>
      <c r="L25" s="215">
        <v>33200</v>
      </c>
      <c r="M25" s="216">
        <v>23730</v>
      </c>
      <c r="N25" s="217" t="s">
        <v>460</v>
      </c>
      <c r="O25" s="215">
        <v>12900</v>
      </c>
      <c r="P25" s="217" t="s">
        <v>467</v>
      </c>
      <c r="Q25" s="215">
        <v>10400</v>
      </c>
      <c r="R25" s="214" t="s">
        <v>462</v>
      </c>
      <c r="S25" s="218">
        <v>2200</v>
      </c>
      <c r="T25" s="219" t="s">
        <v>422</v>
      </c>
      <c r="U25" s="215">
        <v>5400</v>
      </c>
      <c r="V25" s="215">
        <v>2800</v>
      </c>
      <c r="W25" s="215">
        <v>4900</v>
      </c>
      <c r="X25" s="214"/>
      <c r="Y25" s="220"/>
      <c r="Z25" s="221" t="s">
        <v>513</v>
      </c>
      <c r="AA25" s="242">
        <v>206808</v>
      </c>
      <c r="AB25" s="223"/>
      <c r="AC25" s="223"/>
      <c r="AD25" s="221" t="s">
        <v>514</v>
      </c>
      <c r="AE25" s="229">
        <v>247663</v>
      </c>
      <c r="AF25" s="223"/>
      <c r="AG25" s="223"/>
      <c r="AH25" s="233" t="s">
        <v>515</v>
      </c>
      <c r="AI25" s="226">
        <v>-15</v>
      </c>
      <c r="AJ25" s="226">
        <v>-35</v>
      </c>
      <c r="AK25" s="228">
        <v>16884.8</v>
      </c>
      <c r="AL25" s="228">
        <v>551.08600000000001</v>
      </c>
      <c r="AM25" s="228">
        <v>-214.393</v>
      </c>
      <c r="AN25" s="228">
        <v>5.7629099999999998</v>
      </c>
      <c r="AO25" s="228">
        <v>-5.45763</v>
      </c>
      <c r="AP25" s="228">
        <v>0.47509299999999999</v>
      </c>
      <c r="AQ25" s="228">
        <v>1.6633800000000001E-2</v>
      </c>
      <c r="AR25" s="228">
        <v>-4.2315199999999997E-2</v>
      </c>
      <c r="AS25" s="228">
        <v>3.66425E-3</v>
      </c>
      <c r="AT25" s="228">
        <v>-7.2382299999999996E-7</v>
      </c>
      <c r="AU25" s="228">
        <v>3892.44</v>
      </c>
      <c r="AV25" s="228">
        <v>95.150700000000001</v>
      </c>
      <c r="AW25" s="228">
        <v>-7.5203800000000003</v>
      </c>
      <c r="AX25" s="228">
        <v>0.99448199999999998</v>
      </c>
      <c r="AY25" s="228">
        <v>-0.27274999999999999</v>
      </c>
      <c r="AZ25" s="228">
        <v>0.218476</v>
      </c>
      <c r="BA25" s="228">
        <v>6.54683E-3</v>
      </c>
      <c r="BB25" s="228">
        <v>-5.8320599999999996E-4</v>
      </c>
      <c r="BC25" s="228">
        <v>9.6282099999999999E-3</v>
      </c>
      <c r="BD25" s="228">
        <v>3.9810900000000001E-4</v>
      </c>
    </row>
    <row r="26" spans="2:1024" ht="18" customHeight="1" x14ac:dyDescent="0.25">
      <c r="B26" s="212">
        <f>IF(AND($D$4&lt;=AI26,$D$4&gt;=AJ26),AK26+AL26*$D$4+AM26*40+AN26*$D$4*$D$4+AO26*$D$4*40+AP26*40*40+AQ26*$D$4*$D$4*$D$4+AR26*40*$D$4*$D$4+AS26*$D$4*40*40+AT26*40*40*40,0)/1000</f>
        <v>1.9172436700000022</v>
      </c>
      <c r="C26" s="212">
        <f t="shared" si="6"/>
        <v>1.8518950797799998</v>
      </c>
      <c r="D26" s="212">
        <f t="shared" si="7"/>
        <v>1.5776189700000014</v>
      </c>
      <c r="E26" s="212">
        <f t="shared" si="8"/>
        <v>1.7845420858800001</v>
      </c>
      <c r="F26" s="212">
        <f>IF(AND($D$4&lt;=AI26,$D$4&gt;=AJ26),AK26+AL26*$D$4+AM26*50+AN26*$D$4*$D$4+AO26*$D$4*50+AP26*50*50+AQ26*$D$4*$D$4*$D$4+AR26*50*$D$4*$D$4+AS26*$D$4*50*50+AT26*50*50*50,0)/1000</f>
        <v>1.250847825000003</v>
      </c>
      <c r="G26" s="212">
        <f t="shared" si="9"/>
        <v>1.69703570998</v>
      </c>
      <c r="H26" s="221" t="s">
        <v>422</v>
      </c>
      <c r="I26" s="214" t="s">
        <v>458</v>
      </c>
      <c r="J26" s="215">
        <v>33200</v>
      </c>
      <c r="K26" s="214" t="s">
        <v>459</v>
      </c>
      <c r="L26" s="215">
        <v>33200</v>
      </c>
      <c r="M26" s="216">
        <v>23730</v>
      </c>
      <c r="N26" s="217" t="s">
        <v>460</v>
      </c>
      <c r="O26" s="215">
        <v>12900</v>
      </c>
      <c r="P26" s="217" t="s">
        <v>467</v>
      </c>
      <c r="Q26" s="215">
        <v>10400</v>
      </c>
      <c r="R26" s="214" t="s">
        <v>462</v>
      </c>
      <c r="S26" s="218">
        <v>2200</v>
      </c>
      <c r="T26" s="215">
        <v>10600</v>
      </c>
      <c r="U26" s="215">
        <v>5400</v>
      </c>
      <c r="V26" s="215">
        <v>2800</v>
      </c>
      <c r="W26" s="215">
        <v>4900</v>
      </c>
      <c r="X26" s="214" t="s">
        <v>516</v>
      </c>
      <c r="Y26" s="242">
        <v>223314</v>
      </c>
      <c r="Z26" s="221" t="s">
        <v>517</v>
      </c>
      <c r="AA26" s="242">
        <v>230755</v>
      </c>
      <c r="AB26" s="223"/>
      <c r="AC26" s="223"/>
      <c r="AD26" s="221" t="s">
        <v>518</v>
      </c>
      <c r="AE26" s="229">
        <v>269713</v>
      </c>
      <c r="AF26" s="223"/>
      <c r="AG26" s="223"/>
      <c r="AH26" s="233" t="s">
        <v>519</v>
      </c>
      <c r="AI26" s="226">
        <v>-15</v>
      </c>
      <c r="AJ26" s="226">
        <v>-35</v>
      </c>
      <c r="AK26" s="228">
        <v>23754.799999999999</v>
      </c>
      <c r="AL26" s="228">
        <v>856.56399999999996</v>
      </c>
      <c r="AM26" s="228">
        <v>-239.059</v>
      </c>
      <c r="AN26" s="228">
        <v>9.9128900000000009</v>
      </c>
      <c r="AO26" s="228">
        <v>-8.0401000000000007</v>
      </c>
      <c r="AP26" s="228">
        <v>-0.750884</v>
      </c>
      <c r="AQ26" s="228">
        <v>3.1424800000000003E-2</v>
      </c>
      <c r="AR26" s="228">
        <v>-7.8991400000000003E-2</v>
      </c>
      <c r="AS26" s="228">
        <v>-6.2576899999999998E-3</v>
      </c>
      <c r="AT26" s="228">
        <v>5.8439700000000004E-3</v>
      </c>
      <c r="AU26" s="228">
        <v>3998.88</v>
      </c>
      <c r="AV26" s="228">
        <v>79.324100000000001</v>
      </c>
      <c r="AW26" s="228">
        <v>41.982700000000001</v>
      </c>
      <c r="AX26" s="228">
        <v>0.62443099999999996</v>
      </c>
      <c r="AY26" s="228">
        <v>0.94568700000000006</v>
      </c>
      <c r="AZ26" s="228">
        <v>-9.1685299999999997E-2</v>
      </c>
      <c r="BA26" s="228">
        <v>4.6325799999999999E-3</v>
      </c>
      <c r="BB26" s="228">
        <v>2.2761399999999998E-3</v>
      </c>
      <c r="BC26" s="228">
        <v>2.34884E-3</v>
      </c>
      <c r="BD26" s="228">
        <v>-1.6253400000000001E-3</v>
      </c>
    </row>
    <row r="27" spans="2:1024" ht="18" customHeight="1" x14ac:dyDescent="0.25">
      <c r="B27" s="212">
        <f>IF(AND($D$4&lt;=AI27,$D$4&gt;=AJ27),AK27+AL27*$D$4+AM27*40+AN27*$D$4*$D$4+AO27*$D$4*40+AP27*40*40+AQ27*$D$4*$D$4*$D$4+AR27*40*$D$4*$D$4+AS27*$D$4*40*40+AT27*40*40*40,0)/1000</f>
        <v>2.685316224999998</v>
      </c>
      <c r="C27" s="212">
        <f t="shared" si="6"/>
        <v>2.368547595259999</v>
      </c>
      <c r="D27" s="212">
        <f t="shared" si="7"/>
        <v>2.2792160031250011</v>
      </c>
      <c r="E27" s="212">
        <f t="shared" si="8"/>
        <v>2.3042152744599993</v>
      </c>
      <c r="F27" s="212">
        <f>IF(AND($D$4&lt;=AI27,$D$4&gt;=AJ27),AK27+AL27*$D$4+AM27*50+AN27*$D$4*$D$4+AO27*$D$4*50+AP27*50*50+AQ27*$D$4*$D$4*$D$4+AR27*50*$D$4*$D$4+AS27*$D$4*50*50+AT27*50*50*50,0)/1000</f>
        <v>1.8826058500000029</v>
      </c>
      <c r="G27" s="212">
        <f t="shared" si="9"/>
        <v>2.2214572896599991</v>
      </c>
      <c r="H27" s="221" t="s">
        <v>422</v>
      </c>
      <c r="I27" s="214" t="s">
        <v>458</v>
      </c>
      <c r="J27" s="215">
        <v>33200</v>
      </c>
      <c r="K27" s="214" t="s">
        <v>459</v>
      </c>
      <c r="L27" s="215">
        <v>33200</v>
      </c>
      <c r="M27" s="216">
        <v>23730</v>
      </c>
      <c r="N27" s="217" t="s">
        <v>460</v>
      </c>
      <c r="O27" s="215">
        <v>12900</v>
      </c>
      <c r="P27" s="217" t="s">
        <v>467</v>
      </c>
      <c r="Q27" s="215">
        <v>10400</v>
      </c>
      <c r="R27" s="214" t="s">
        <v>462</v>
      </c>
      <c r="S27" s="218">
        <v>2200</v>
      </c>
      <c r="T27" s="215">
        <v>10600</v>
      </c>
      <c r="U27" s="215">
        <v>5400</v>
      </c>
      <c r="V27" s="215">
        <v>2800</v>
      </c>
      <c r="W27" s="215">
        <v>4900</v>
      </c>
      <c r="X27" s="214" t="s">
        <v>520</v>
      </c>
      <c r="Y27" s="242">
        <v>228205</v>
      </c>
      <c r="Z27" s="221" t="s">
        <v>521</v>
      </c>
      <c r="AA27" s="242">
        <v>235645</v>
      </c>
      <c r="AB27" s="223"/>
      <c r="AC27" s="223"/>
      <c r="AD27" s="221"/>
      <c r="AE27" s="229"/>
      <c r="AF27" s="223"/>
      <c r="AG27" s="223"/>
      <c r="AH27" s="233" t="s">
        <v>522</v>
      </c>
      <c r="AI27" s="226">
        <v>-15</v>
      </c>
      <c r="AJ27" s="226">
        <v>-35</v>
      </c>
      <c r="AK27" s="228">
        <v>30693.200000000001</v>
      </c>
      <c r="AL27" s="228">
        <v>1094.8</v>
      </c>
      <c r="AM27" s="228">
        <v>-377.37299999999999</v>
      </c>
      <c r="AN27" s="228">
        <v>12.9375</v>
      </c>
      <c r="AO27" s="228">
        <v>-11.6485</v>
      </c>
      <c r="AP27" s="228">
        <v>0.59352800000000006</v>
      </c>
      <c r="AQ27" s="228">
        <v>4.6287399999999999E-2</v>
      </c>
      <c r="AR27" s="228">
        <v>-0.102213</v>
      </c>
      <c r="AS27" s="228">
        <v>1.31077E-2</v>
      </c>
      <c r="AT27" s="228">
        <v>4.07725E-4</v>
      </c>
      <c r="AU27" s="228">
        <v>5606.44</v>
      </c>
      <c r="AV27" s="228">
        <v>122.744</v>
      </c>
      <c r="AW27" s="228">
        <v>26.186599999999999</v>
      </c>
      <c r="AX27" s="228">
        <v>1.0529599999999999</v>
      </c>
      <c r="AY27" s="228">
        <v>0.53042800000000001</v>
      </c>
      <c r="AZ27" s="228">
        <v>0.127775</v>
      </c>
      <c r="BA27" s="228">
        <v>5.8983000000000004E-3</v>
      </c>
      <c r="BB27" s="228">
        <v>1.3387E-3</v>
      </c>
      <c r="BC27" s="228">
        <v>7.6689699999999998E-3</v>
      </c>
      <c r="BD27" s="228">
        <v>-1.6161299999999999E-3</v>
      </c>
    </row>
    <row r="28" spans="2:1024" s="138" customFormat="1" ht="18" customHeight="1" x14ac:dyDescent="0.25">
      <c r="B28" s="212">
        <f>IF(AND($D$4&lt;=AB28,$D$4&gt;=AC28),AR28+AS28*$D$4+AT28*43+AU28*$D$4*$D$4+AV28*$D$4*43+AW28*43*43+AX28*$D$4*$D$4*$D$4+AY28*43*$D$4*$D$4+AZ28*$D$4*43*43+BA28*43*43*43,0)/1000</f>
        <v>0</v>
      </c>
      <c r="C28" s="212">
        <f t="shared" si="6"/>
        <v>2.368547595259999</v>
      </c>
      <c r="D28" s="212">
        <f t="shared" si="7"/>
        <v>2.2792160031250011</v>
      </c>
      <c r="E28" s="212">
        <f t="shared" si="8"/>
        <v>2.3042152744599993</v>
      </c>
      <c r="F28" s="212">
        <f>IF(AND($D$4&lt;=AI28,$D$4&gt;=AJ28),AK28+AL28*$D$4+AM28*48+AN28*$D$4*$D$4+AO28*$D$4*48+AP28*48*48+AQ28*$D$4*$D$4*$D$4+AR28*48*$D$4*$D$4+AS28*$D$4*48*48+AT28*48*48*48,0)/1000</f>
        <v>2.0400915322000017</v>
      </c>
      <c r="G28" s="212">
        <f t="shared" si="9"/>
        <v>2.2214572896599991</v>
      </c>
      <c r="H28" s="237">
        <v>3500</v>
      </c>
      <c r="I28" s="214" t="s">
        <v>458</v>
      </c>
      <c r="J28" s="215">
        <v>33200</v>
      </c>
      <c r="K28" s="214" t="s">
        <v>459</v>
      </c>
      <c r="L28" s="215">
        <v>33200</v>
      </c>
      <c r="M28" s="216">
        <v>23730</v>
      </c>
      <c r="N28" s="217" t="s">
        <v>460</v>
      </c>
      <c r="O28" s="215">
        <v>12900</v>
      </c>
      <c r="P28" s="217" t="s">
        <v>476</v>
      </c>
      <c r="Q28" s="215">
        <v>13000</v>
      </c>
      <c r="R28" s="214" t="s">
        <v>462</v>
      </c>
      <c r="S28" s="218">
        <v>2200</v>
      </c>
      <c r="T28" s="215">
        <v>10600</v>
      </c>
      <c r="U28" s="215">
        <v>5400</v>
      </c>
      <c r="V28" s="215">
        <v>2800</v>
      </c>
      <c r="W28" s="215">
        <v>4900</v>
      </c>
      <c r="X28" s="214"/>
      <c r="Y28" s="238"/>
      <c r="Z28" s="221" t="s">
        <v>523</v>
      </c>
      <c r="AA28" s="229">
        <v>255506</v>
      </c>
      <c r="AB28" s="213" t="s">
        <v>524</v>
      </c>
      <c r="AC28" s="242">
        <v>292722</v>
      </c>
      <c r="AD28" s="221" t="s">
        <v>525</v>
      </c>
      <c r="AE28" s="229">
        <v>272880</v>
      </c>
      <c r="AF28" s="239"/>
      <c r="AG28" s="239"/>
      <c r="AH28" s="233" t="s">
        <v>522</v>
      </c>
      <c r="AI28" s="234">
        <v>-15</v>
      </c>
      <c r="AJ28" s="234">
        <v>-35</v>
      </c>
      <c r="AK28" s="246">
        <v>30693.200000000001</v>
      </c>
      <c r="AL28" s="246">
        <v>1094.8</v>
      </c>
      <c r="AM28" s="246">
        <v>-377.37299999999999</v>
      </c>
      <c r="AN28" s="246">
        <v>12.9375</v>
      </c>
      <c r="AO28" s="246">
        <v>-11.6485</v>
      </c>
      <c r="AP28" s="246">
        <v>0.59352800000000006</v>
      </c>
      <c r="AQ28" s="246">
        <v>4.6287399999999999E-2</v>
      </c>
      <c r="AR28" s="246">
        <v>-0.102213</v>
      </c>
      <c r="AS28" s="246">
        <v>1.31077E-2</v>
      </c>
      <c r="AT28" s="246">
        <v>4.07725E-4</v>
      </c>
      <c r="AU28" s="246">
        <v>5606.44</v>
      </c>
      <c r="AV28" s="246">
        <v>122.744</v>
      </c>
      <c r="AW28" s="246">
        <v>26.186599999999999</v>
      </c>
      <c r="AX28" s="246">
        <v>1.0529599999999999</v>
      </c>
      <c r="AY28" s="246">
        <v>0.53042800000000001</v>
      </c>
      <c r="AZ28" s="246">
        <v>0.127775</v>
      </c>
      <c r="BA28" s="246">
        <v>5.8983000000000004E-3</v>
      </c>
      <c r="BB28" s="246">
        <v>1.3387E-3</v>
      </c>
      <c r="BC28" s="246">
        <v>7.6689699999999998E-3</v>
      </c>
      <c r="BD28" s="246">
        <v>-1.6161299999999999E-3</v>
      </c>
      <c r="AMG28"/>
      <c r="AMH28"/>
      <c r="AMI28"/>
      <c r="AMJ28"/>
    </row>
    <row r="29" spans="2:1024" ht="18" customHeight="1" x14ac:dyDescent="0.25">
      <c r="B29" s="212">
        <f>IF(AND($D$4&lt;=AI29,$D$4&gt;=AJ29),AK29+AL29*$D$4+AM29*40+AN29*$D$4*$D$4+AO29*$D$4*40+AP29*40*40+AQ29*$D$4*$D$4*$D$4+AR29*40*$D$4*$D$4+AS29*$D$4*40*40+AT29*40*40*40,0)/1000</f>
        <v>3.0115917292500023</v>
      </c>
      <c r="C29" s="212">
        <f t="shared" si="6"/>
        <v>2.6401525996989998</v>
      </c>
      <c r="D29" s="212">
        <f t="shared" si="7"/>
        <v>2.5654789572500021</v>
      </c>
      <c r="E29" s="212">
        <f t="shared" si="8"/>
        <v>2.5806199900340006</v>
      </c>
      <c r="F29" s="212">
        <f>IF(AND($D$4&lt;=AI29,$D$4&gt;=AJ29),AK29+AL29*$D$4+AM29*50+AN29*$D$4*$D$4+AO29*$D$4*50+AP29*50*50+AQ29*$D$4*$D$4*$D$4+AR29*50*$D$4*$D$4+AS29*$D$4*50*50+AT29*50*50*50,0)/1000</f>
        <v>2.131944716250004</v>
      </c>
      <c r="G29" s="212">
        <f t="shared" si="9"/>
        <v>2.5023756860690014</v>
      </c>
      <c r="H29" s="237">
        <v>3500</v>
      </c>
      <c r="I29" s="214" t="s">
        <v>458</v>
      </c>
      <c r="J29" s="215">
        <v>33200</v>
      </c>
      <c r="K29" s="214" t="s">
        <v>459</v>
      </c>
      <c r="L29" s="215">
        <v>33200</v>
      </c>
      <c r="M29" s="216">
        <v>23730</v>
      </c>
      <c r="N29" s="217" t="s">
        <v>460</v>
      </c>
      <c r="O29" s="215">
        <v>12900</v>
      </c>
      <c r="P29" s="217" t="s">
        <v>476</v>
      </c>
      <c r="Q29" s="215">
        <v>13000</v>
      </c>
      <c r="R29" s="214" t="s">
        <v>462</v>
      </c>
      <c r="S29" s="218">
        <v>2200</v>
      </c>
      <c r="T29" s="215">
        <v>10600</v>
      </c>
      <c r="U29" s="215">
        <v>5400</v>
      </c>
      <c r="V29" s="215">
        <v>2800</v>
      </c>
      <c r="W29" s="215">
        <v>4900</v>
      </c>
      <c r="X29" s="214"/>
      <c r="Y29" s="238"/>
      <c r="Z29" s="221" t="s">
        <v>526</v>
      </c>
      <c r="AA29" s="242">
        <v>267374</v>
      </c>
      <c r="AB29" s="213" t="s">
        <v>527</v>
      </c>
      <c r="AC29" s="242">
        <v>304601</v>
      </c>
      <c r="AD29" s="221" t="s">
        <v>528</v>
      </c>
      <c r="AE29" s="229">
        <v>284760</v>
      </c>
      <c r="AF29" s="239"/>
      <c r="AG29" s="239"/>
      <c r="AH29" s="233" t="s">
        <v>529</v>
      </c>
      <c r="AI29" s="226">
        <v>-15</v>
      </c>
      <c r="AJ29" s="226">
        <v>-35</v>
      </c>
      <c r="AK29" s="228">
        <v>28934.49</v>
      </c>
      <c r="AL29" s="228">
        <v>976.32389999999998</v>
      </c>
      <c r="AM29" s="228">
        <v>-278.08710000000002</v>
      </c>
      <c r="AN29" s="228">
        <v>10.919639999999999</v>
      </c>
      <c r="AO29" s="228">
        <v>-8.5497440000000005</v>
      </c>
      <c r="AP29" s="228">
        <v>-0.67691000000000001</v>
      </c>
      <c r="AQ29" s="228">
        <v>3.4623290000000001E-2</v>
      </c>
      <c r="AR29" s="228">
        <v>-8.6811819999999998E-2</v>
      </c>
      <c r="AS29" s="228">
        <v>-1.03245E-2</v>
      </c>
      <c r="AT29" s="228">
        <v>4.2009120000000002E-3</v>
      </c>
      <c r="AU29" s="228">
        <v>4651.9049999999997</v>
      </c>
      <c r="AV29" s="228">
        <v>68.269189999999995</v>
      </c>
      <c r="AW29" s="228">
        <v>80.079490000000007</v>
      </c>
      <c r="AX29" s="228">
        <v>0.13217760000000001</v>
      </c>
      <c r="AY29" s="228">
        <v>1.957398</v>
      </c>
      <c r="AZ29" s="228">
        <v>-0.43030810000000003</v>
      </c>
      <c r="BA29" s="228">
        <v>1.119461E-3</v>
      </c>
      <c r="BB29" s="228">
        <v>9.3413149999999993E-3</v>
      </c>
      <c r="BC29" s="228">
        <v>-6.1763020000000005E-4</v>
      </c>
      <c r="BD29" s="228">
        <v>2.4437699999999999E-4</v>
      </c>
    </row>
    <row r="30" spans="2:1024" ht="21.75" customHeight="1" x14ac:dyDescent="0.25">
      <c r="B30" s="972" t="s">
        <v>530</v>
      </c>
      <c r="C30" s="972"/>
      <c r="D30" s="972"/>
      <c r="E30" s="972"/>
      <c r="F30" s="972"/>
      <c r="G30" s="972"/>
      <c r="H30" s="972"/>
      <c r="I30" s="972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  <c r="AA30" s="972"/>
      <c r="AB30" s="972"/>
      <c r="AC30" s="972"/>
      <c r="AD30" s="972"/>
      <c r="AE30" s="972"/>
      <c r="AF30" s="245"/>
      <c r="AG30" s="245"/>
    </row>
    <row r="31" spans="2:1024" ht="18" customHeight="1" x14ac:dyDescent="0.25">
      <c r="B31" s="212">
        <f t="shared" ref="B31:B45" si="10">IF(AND($D$4&lt;=AI31,$D$4&gt;=AJ31),AK31+AL31*$D$4+AM31*40+AN31*$D$4*$D$4+AO31*$D$4*40+AP31*40*40+AQ31*$D$4*$D$4*$D$4+AR31*40*$D$4*$D$4+AS31*$D$4*40*40+AT31*40*40*40,0)</f>
        <v>0</v>
      </c>
      <c r="C31" s="212">
        <f t="shared" ref="C31:C45" si="11">IF(AND($D$4&lt;=AI31,$D$4&gt;=AJ31),AU31+AV31*$D$4+AW31*40+AX31*$D$4*$D$4+AY31*$D$4*40+AZ31*40*40+BA31*$D$4*$D$4*$D$4+BB31*40*$D$4*$D$4+BC31*$D$4*40*40+BD31*40*40*40,0)</f>
        <v>0</v>
      </c>
      <c r="D31" s="212">
        <f t="shared" ref="D31:D45" si="12">IF(AND($D$4&lt;=AI31,$D$4&gt;=AJ31),AK31+AL31*$D$4+AM31*45+AN31*$D$4*$D$4+AO31*$D$4*45+AP31*45*45+AQ31*$D$4*$D$4*$D$4+AR31*45*$D$4*$D$4+AS31*$D$4*45*45+AT31*45*45*45,0)</f>
        <v>0</v>
      </c>
      <c r="E31" s="212">
        <f t="shared" ref="E31:E45" si="13">IF(AND($D$4&lt;=AI31,$D$4&gt;=AJ31),AU31+AV31*$D$4+AW31*45+AX31*$D$4*$D$4+AY31*$D$4*45+AZ31*45*45+BA31*$D$4*$D$4*$D$4+BB31*45*$D$4*$D$4+BC31*$D$4*45*45+BD31*45*45*45,0)</f>
        <v>0</v>
      </c>
      <c r="F31" s="212">
        <f t="shared" ref="F31:F45" si="14">IF(AND($D$4&lt;=AI31,$D$4&gt;=AJ31),AK31+AL31*$D$4+AM31*50+AN31*$D$4*$D$4+AO31*$D$4*50+AP31*50*50+AQ31*$D$4*$D$4*$D$4+AR31*50*$D$4*$D$4+AS31*$D$4*50*50+AT31*50*50*50,0)</f>
        <v>0</v>
      </c>
      <c r="G31" s="212">
        <f t="shared" ref="G31:G45" si="15">IF(AND($D$4&lt;=AI31,$D$4&gt;=AJ31),AU31+AV31*$D$4+AW31*50+AX31*$D$4*$D$4+AY31*$D$4*50+AZ31*50*50+BA31*$D$4*$D$4*$D$4+BB31*50*$D$4*$D$4+BC31*$D$4*50*50+BD31*50*50*50,0)</f>
        <v>0</v>
      </c>
      <c r="H31" s="237">
        <v>3500</v>
      </c>
      <c r="I31" s="214" t="s">
        <v>458</v>
      </c>
      <c r="J31" s="215">
        <v>33200</v>
      </c>
      <c r="K31" s="214" t="s">
        <v>459</v>
      </c>
      <c r="L31" s="215">
        <v>33200</v>
      </c>
      <c r="M31" s="216">
        <v>23730</v>
      </c>
      <c r="N31" s="214" t="s">
        <v>460</v>
      </c>
      <c r="O31" s="215">
        <v>12900</v>
      </c>
      <c r="P31" s="214" t="s">
        <v>531</v>
      </c>
      <c r="Q31" s="215">
        <v>13000</v>
      </c>
      <c r="R31" s="214" t="s">
        <v>462</v>
      </c>
      <c r="S31" s="218">
        <v>2200</v>
      </c>
      <c r="T31" s="215">
        <v>10600</v>
      </c>
      <c r="U31" s="215">
        <v>5400</v>
      </c>
      <c r="V31" s="215">
        <v>2800</v>
      </c>
      <c r="W31" s="215">
        <v>4900</v>
      </c>
      <c r="X31" s="214"/>
      <c r="Y31" s="238"/>
      <c r="Z31" s="221" t="s">
        <v>532</v>
      </c>
      <c r="AA31" s="247" t="s">
        <v>312</v>
      </c>
      <c r="AB31" s="213" t="s">
        <v>533</v>
      </c>
      <c r="AC31" s="247" t="s">
        <v>312</v>
      </c>
      <c r="AD31" s="213" t="s">
        <v>534</v>
      </c>
      <c r="AE31" s="247" t="s">
        <v>312</v>
      </c>
      <c r="AF31" s="239"/>
      <c r="AG31" s="239"/>
      <c r="AH31" s="248" t="s">
        <v>535</v>
      </c>
      <c r="AI31" s="249">
        <v>0</v>
      </c>
      <c r="AJ31" s="249">
        <v>-20</v>
      </c>
      <c r="AK31" s="250">
        <v>14.7603650359</v>
      </c>
      <c r="AL31" s="250">
        <v>0.52350822427400001</v>
      </c>
      <c r="AM31" s="250">
        <v>-0.12767954166699999</v>
      </c>
      <c r="AN31" s="250">
        <v>6.8124093379999997E-3</v>
      </c>
      <c r="AO31" s="250">
        <v>-4.4503701479999998E-3</v>
      </c>
      <c r="AP31" s="250">
        <v>-2.6948446000000002E-4</v>
      </c>
      <c r="AQ31" s="250">
        <v>3.6100945999999998E-5</v>
      </c>
      <c r="AR31" s="250">
        <v>-3.7932139999999998E-5</v>
      </c>
      <c r="AS31" s="250">
        <v>2.0645770000000001E-6</v>
      </c>
      <c r="AT31" s="250">
        <v>1.2386E-7</v>
      </c>
      <c r="AU31" s="250">
        <v>0.994822997998</v>
      </c>
      <c r="AV31" s="250">
        <v>-2.3266300600000001E-4</v>
      </c>
      <c r="AW31" s="250">
        <v>2.6041500089999999E-2</v>
      </c>
      <c r="AX31" s="250">
        <v>3.5783101000000002E-5</v>
      </c>
      <c r="AY31" s="250">
        <v>-2.1316400000000001E-5</v>
      </c>
      <c r="AZ31" s="250">
        <v>1.93122998E-4</v>
      </c>
      <c r="BA31" s="250">
        <v>8.7967899999999997E-7</v>
      </c>
      <c r="BB31" s="250">
        <v>-1.4470699999999999E-6</v>
      </c>
      <c r="BC31" s="250">
        <v>-1.0987200000000001E-6</v>
      </c>
      <c r="BD31" s="250">
        <v>3.8754500000000003E-6</v>
      </c>
    </row>
    <row r="32" spans="2:1024" ht="18" customHeight="1" x14ac:dyDescent="0.25">
      <c r="B32" s="212">
        <f t="shared" si="10"/>
        <v>0</v>
      </c>
      <c r="C32" s="212">
        <f t="shared" si="11"/>
        <v>0</v>
      </c>
      <c r="D32" s="212">
        <f t="shared" si="12"/>
        <v>0</v>
      </c>
      <c r="E32" s="212">
        <f t="shared" si="13"/>
        <v>0</v>
      </c>
      <c r="F32" s="212">
        <f t="shared" si="14"/>
        <v>0</v>
      </c>
      <c r="G32" s="212">
        <f t="shared" si="15"/>
        <v>0</v>
      </c>
      <c r="H32" s="237">
        <v>3500</v>
      </c>
      <c r="I32" s="214" t="s">
        <v>458</v>
      </c>
      <c r="J32" s="215">
        <v>33200</v>
      </c>
      <c r="K32" s="214" t="s">
        <v>459</v>
      </c>
      <c r="L32" s="215">
        <v>33200</v>
      </c>
      <c r="M32" s="216">
        <v>23730</v>
      </c>
      <c r="N32" s="214" t="s">
        <v>460</v>
      </c>
      <c r="O32" s="215">
        <v>12900</v>
      </c>
      <c r="P32" s="214" t="s">
        <v>531</v>
      </c>
      <c r="Q32" s="215">
        <v>13000</v>
      </c>
      <c r="R32" s="214" t="s">
        <v>462</v>
      </c>
      <c r="S32" s="218">
        <v>2200</v>
      </c>
      <c r="T32" s="215">
        <v>10600</v>
      </c>
      <c r="U32" s="215">
        <v>5400</v>
      </c>
      <c r="V32" s="215">
        <v>2800</v>
      </c>
      <c r="W32" s="215">
        <v>4900</v>
      </c>
      <c r="X32" s="214"/>
      <c r="Y32" s="238"/>
      <c r="Z32" s="221" t="s">
        <v>536</v>
      </c>
      <c r="AA32" s="242">
        <v>324993</v>
      </c>
      <c r="AB32" s="213" t="s">
        <v>537</v>
      </c>
      <c r="AC32" s="242">
        <v>342936</v>
      </c>
      <c r="AD32" s="213" t="s">
        <v>538</v>
      </c>
      <c r="AE32" s="242">
        <v>325764</v>
      </c>
      <c r="AF32" s="239"/>
      <c r="AG32" s="239"/>
      <c r="AH32" s="248" t="s">
        <v>539</v>
      </c>
      <c r="AI32" s="249">
        <v>0</v>
      </c>
      <c r="AJ32" s="249">
        <v>-20</v>
      </c>
      <c r="AK32" s="250">
        <v>16.230953426195999</v>
      </c>
      <c r="AL32" s="250">
        <v>0.549111705565</v>
      </c>
      <c r="AM32" s="250">
        <v>-0.14387886110600001</v>
      </c>
      <c r="AN32" s="250">
        <v>6.485832419E-3</v>
      </c>
      <c r="AO32" s="250">
        <v>-4.4585652480000001E-3</v>
      </c>
      <c r="AP32" s="250">
        <v>-2.2519027999999999E-5</v>
      </c>
      <c r="AQ32" s="250">
        <v>2.7759285999999999E-5</v>
      </c>
      <c r="AR32" s="250">
        <v>-3.5097898000000003E-5</v>
      </c>
      <c r="AS32" s="250">
        <v>2.3849999999999998E-8</v>
      </c>
      <c r="AT32" s="250">
        <v>-2.7456750000000002E-6</v>
      </c>
      <c r="AU32" s="250">
        <v>1.038955425131</v>
      </c>
      <c r="AV32" s="250">
        <v>-4.6062197660000003E-3</v>
      </c>
      <c r="AW32" s="250">
        <v>3.1568324299999999E-2</v>
      </c>
      <c r="AX32" s="250">
        <v>-2.5849952999999998E-4</v>
      </c>
      <c r="AY32" s="250">
        <v>1.5656416799999999E-4</v>
      </c>
      <c r="AZ32" s="250">
        <v>2.0987872499999999E-4</v>
      </c>
      <c r="BA32" s="250">
        <v>-2.642365E-6</v>
      </c>
      <c r="BB32" s="250">
        <v>1.6705069999999999E-6</v>
      </c>
      <c r="BC32" s="250">
        <v>-1.851886E-6</v>
      </c>
      <c r="BD32" s="250">
        <v>4.4805879999999996E-6</v>
      </c>
    </row>
    <row r="33" spans="2:56" ht="18" customHeight="1" x14ac:dyDescent="0.25">
      <c r="B33" s="212">
        <f t="shared" si="10"/>
        <v>0</v>
      </c>
      <c r="C33" s="212">
        <f t="shared" si="11"/>
        <v>0</v>
      </c>
      <c r="D33" s="212">
        <f t="shared" si="12"/>
        <v>0</v>
      </c>
      <c r="E33" s="212">
        <f t="shared" si="13"/>
        <v>0</v>
      </c>
      <c r="F33" s="212">
        <f t="shared" si="14"/>
        <v>0</v>
      </c>
      <c r="G33" s="212">
        <f t="shared" si="15"/>
        <v>0</v>
      </c>
      <c r="H33" s="237">
        <v>3500</v>
      </c>
      <c r="I33" s="214" t="s">
        <v>458</v>
      </c>
      <c r="J33" s="215">
        <v>33200</v>
      </c>
      <c r="K33" s="214" t="s">
        <v>459</v>
      </c>
      <c r="L33" s="215">
        <v>33200</v>
      </c>
      <c r="M33" s="216">
        <v>23730</v>
      </c>
      <c r="N33" s="214" t="s">
        <v>460</v>
      </c>
      <c r="O33" s="215">
        <v>12900</v>
      </c>
      <c r="P33" s="214" t="s">
        <v>531</v>
      </c>
      <c r="Q33" s="215">
        <v>13000</v>
      </c>
      <c r="R33" s="214" t="s">
        <v>462</v>
      </c>
      <c r="S33" s="218">
        <v>2200</v>
      </c>
      <c r="T33" s="215">
        <v>10600</v>
      </c>
      <c r="U33" s="215">
        <v>5400</v>
      </c>
      <c r="V33" s="215">
        <v>2800</v>
      </c>
      <c r="W33" s="215">
        <v>4900</v>
      </c>
      <c r="X33" s="214"/>
      <c r="Y33" s="238"/>
      <c r="Z33" s="221"/>
      <c r="AA33" s="242"/>
      <c r="AB33" s="213" t="s">
        <v>540</v>
      </c>
      <c r="AC33" s="247" t="s">
        <v>312</v>
      </c>
      <c r="AD33" s="213" t="s">
        <v>541</v>
      </c>
      <c r="AE33" s="242">
        <v>369601</v>
      </c>
      <c r="AF33" s="239"/>
      <c r="AG33" s="239"/>
      <c r="AH33" s="248"/>
      <c r="AI33" s="249">
        <v>0</v>
      </c>
      <c r="AJ33" s="249">
        <v>-20</v>
      </c>
      <c r="AK33" s="250">
        <v>21.380346519509001</v>
      </c>
      <c r="AL33" s="250">
        <v>0.73411294155499995</v>
      </c>
      <c r="AM33" s="250">
        <v>-0.17060294734199999</v>
      </c>
      <c r="AN33" s="250">
        <v>8.8650647039999995E-3</v>
      </c>
      <c r="AO33" s="250">
        <v>-5.3865173539999998E-3</v>
      </c>
      <c r="AP33" s="250">
        <v>-7.5748278599999997E-4</v>
      </c>
      <c r="AQ33" s="250">
        <v>4.1169757000000003E-5</v>
      </c>
      <c r="AR33" s="250">
        <v>-3.9912430000000003E-5</v>
      </c>
      <c r="AS33" s="250">
        <v>-6.7369699999999996E-6</v>
      </c>
      <c r="AT33" s="250">
        <v>2.7735280000000001E-6</v>
      </c>
      <c r="AU33" s="250">
        <v>1.2204999999990001</v>
      </c>
      <c r="AV33" s="250">
        <v>-1.232830048E-2</v>
      </c>
      <c r="AW33" s="250">
        <v>4.6218399049999997E-2</v>
      </c>
      <c r="AX33" s="250">
        <v>-2.0810300100000001E-4</v>
      </c>
      <c r="AY33" s="250">
        <v>2.54996002E-4</v>
      </c>
      <c r="AZ33" s="250">
        <v>2.6906600600000002E-4</v>
      </c>
      <c r="BA33" s="250">
        <v>-9.6075199999999992E-7</v>
      </c>
      <c r="BB33" s="250">
        <v>7.9905299999999998E-7</v>
      </c>
      <c r="BC33" s="250">
        <v>-1.2459899999999999E-6</v>
      </c>
      <c r="BD33" s="250">
        <v>3.7335599999999999E-6</v>
      </c>
    </row>
    <row r="34" spans="2:56" ht="18" customHeight="1" x14ac:dyDescent="0.25">
      <c r="B34" s="212">
        <f t="shared" si="10"/>
        <v>0</v>
      </c>
      <c r="C34" s="212">
        <f t="shared" si="11"/>
        <v>0</v>
      </c>
      <c r="D34" s="212">
        <f t="shared" si="12"/>
        <v>0</v>
      </c>
      <c r="E34" s="212">
        <f t="shared" si="13"/>
        <v>0</v>
      </c>
      <c r="F34" s="212">
        <f t="shared" si="14"/>
        <v>0</v>
      </c>
      <c r="G34" s="212">
        <f t="shared" si="15"/>
        <v>0</v>
      </c>
      <c r="H34" s="237">
        <v>3500</v>
      </c>
      <c r="I34" s="214" t="s">
        <v>458</v>
      </c>
      <c r="J34" s="215">
        <v>33200</v>
      </c>
      <c r="K34" s="214" t="s">
        <v>459</v>
      </c>
      <c r="L34" s="215">
        <v>33200</v>
      </c>
      <c r="M34" s="216">
        <v>23730</v>
      </c>
      <c r="N34" s="214" t="s">
        <v>460</v>
      </c>
      <c r="O34" s="215">
        <v>12900</v>
      </c>
      <c r="P34" s="214" t="s">
        <v>531</v>
      </c>
      <c r="Q34" s="215">
        <v>13000</v>
      </c>
      <c r="R34" s="214" t="s">
        <v>462</v>
      </c>
      <c r="S34" s="218">
        <v>2200</v>
      </c>
      <c r="T34" s="215">
        <v>10600</v>
      </c>
      <c r="U34" s="215">
        <v>5400</v>
      </c>
      <c r="V34" s="215">
        <v>2800</v>
      </c>
      <c r="W34" s="215">
        <v>4900</v>
      </c>
      <c r="X34" s="214"/>
      <c r="Y34" s="238"/>
      <c r="Z34" s="221" t="s">
        <v>542</v>
      </c>
      <c r="AA34" s="242">
        <v>338520</v>
      </c>
      <c r="AB34" s="213" t="s">
        <v>543</v>
      </c>
      <c r="AC34" s="242">
        <v>425763</v>
      </c>
      <c r="AD34" s="224"/>
      <c r="AE34" s="242"/>
      <c r="AF34" s="239"/>
      <c r="AG34" s="239"/>
      <c r="AH34" s="248" t="s">
        <v>544</v>
      </c>
      <c r="AI34" s="249">
        <v>0</v>
      </c>
      <c r="AJ34" s="249">
        <v>-20</v>
      </c>
      <c r="AK34" s="250">
        <v>21.380346519509001</v>
      </c>
      <c r="AL34" s="250">
        <v>0.73411294155499995</v>
      </c>
      <c r="AM34" s="250">
        <v>-0.17060294734199999</v>
      </c>
      <c r="AN34" s="250">
        <v>8.8650647039999995E-3</v>
      </c>
      <c r="AO34" s="250">
        <v>-5.3865173539999998E-3</v>
      </c>
      <c r="AP34" s="250">
        <v>-7.5748278599999997E-4</v>
      </c>
      <c r="AQ34" s="250">
        <v>4.1169757000000003E-5</v>
      </c>
      <c r="AR34" s="250">
        <v>-3.9912430000000003E-5</v>
      </c>
      <c r="AS34" s="250">
        <v>-6.7369699999999996E-6</v>
      </c>
      <c r="AT34" s="250">
        <v>2.7735280000000001E-6</v>
      </c>
      <c r="AU34" s="250">
        <v>1.2204999999990001</v>
      </c>
      <c r="AV34" s="250">
        <v>-1.232830048E-2</v>
      </c>
      <c r="AW34" s="250">
        <v>4.6218399049999997E-2</v>
      </c>
      <c r="AX34" s="250">
        <v>-2.0810300100000001E-4</v>
      </c>
      <c r="AY34" s="250">
        <v>2.54996002E-4</v>
      </c>
      <c r="AZ34" s="250">
        <v>2.6906600600000002E-4</v>
      </c>
      <c r="BA34" s="250">
        <v>-9.6075199999999992E-7</v>
      </c>
      <c r="BB34" s="250">
        <v>7.9905299999999998E-7</v>
      </c>
      <c r="BC34" s="250">
        <v>-1.2459899999999999E-6</v>
      </c>
      <c r="BD34" s="250">
        <v>3.7335599999999999E-6</v>
      </c>
    </row>
    <row r="35" spans="2:56" ht="18" customHeight="1" x14ac:dyDescent="0.25">
      <c r="B35" s="212">
        <f t="shared" si="10"/>
        <v>0</v>
      </c>
      <c r="C35" s="212">
        <f t="shared" si="11"/>
        <v>0</v>
      </c>
      <c r="D35" s="212">
        <f t="shared" si="12"/>
        <v>0</v>
      </c>
      <c r="E35" s="212">
        <f t="shared" si="13"/>
        <v>0</v>
      </c>
      <c r="F35" s="212">
        <f t="shared" si="14"/>
        <v>0</v>
      </c>
      <c r="G35" s="212">
        <f t="shared" si="15"/>
        <v>0</v>
      </c>
      <c r="H35" s="237">
        <v>3500</v>
      </c>
      <c r="I35" s="214" t="s">
        <v>458</v>
      </c>
      <c r="J35" s="215">
        <v>33200</v>
      </c>
      <c r="K35" s="214" t="s">
        <v>459</v>
      </c>
      <c r="L35" s="215">
        <v>33200</v>
      </c>
      <c r="M35" s="216">
        <v>23730</v>
      </c>
      <c r="N35" s="214" t="s">
        <v>460</v>
      </c>
      <c r="O35" s="215">
        <v>12900</v>
      </c>
      <c r="P35" s="214" t="s">
        <v>531</v>
      </c>
      <c r="Q35" s="215">
        <v>13000</v>
      </c>
      <c r="R35" s="214" t="s">
        <v>462</v>
      </c>
      <c r="S35" s="218">
        <v>2200</v>
      </c>
      <c r="T35" s="215">
        <v>10600</v>
      </c>
      <c r="U35" s="215">
        <v>5400</v>
      </c>
      <c r="V35" s="215">
        <v>2800</v>
      </c>
      <c r="W35" s="215">
        <v>4900</v>
      </c>
      <c r="X35" s="214"/>
      <c r="Y35" s="238"/>
      <c r="Z35" s="221"/>
      <c r="AA35" s="242"/>
      <c r="AB35" s="213" t="s">
        <v>545</v>
      </c>
      <c r="AC35" s="247" t="s">
        <v>312</v>
      </c>
      <c r="AD35" s="224"/>
      <c r="AE35" s="242"/>
      <c r="AF35" s="239"/>
      <c r="AG35" s="239"/>
      <c r="AH35" s="248"/>
      <c r="AI35" s="249">
        <v>0</v>
      </c>
      <c r="AJ35" s="249">
        <v>-20</v>
      </c>
      <c r="AK35" s="250">
        <v>25.880435250552999</v>
      </c>
      <c r="AL35" s="250">
        <v>0.88795518505000004</v>
      </c>
      <c r="AM35" s="250">
        <v>-0.231202067756</v>
      </c>
      <c r="AN35" s="250">
        <v>1.057389146E-2</v>
      </c>
      <c r="AO35" s="250">
        <v>-7.189346242E-3</v>
      </c>
      <c r="AP35" s="250">
        <v>-5.7698663100000001E-4</v>
      </c>
      <c r="AQ35" s="250">
        <v>4.7592863999999998E-5</v>
      </c>
      <c r="AR35" s="250">
        <v>-5.3376237E-5</v>
      </c>
      <c r="AS35" s="250">
        <v>-3.4106559999999999E-6</v>
      </c>
      <c r="AT35" s="250">
        <v>3.023946E-6</v>
      </c>
      <c r="AU35" s="250">
        <v>1.5334000244120001</v>
      </c>
      <c r="AV35" s="250">
        <v>-2.4897600700000001E-4</v>
      </c>
      <c r="AW35" s="250">
        <v>4.1129901885999999E-2</v>
      </c>
      <c r="AX35" s="250">
        <v>1.4915700300000001E-4</v>
      </c>
      <c r="AY35" s="250">
        <v>-3.30686003E-4</v>
      </c>
      <c r="AZ35" s="250">
        <v>5.7064598800000001E-4</v>
      </c>
      <c r="BA35" s="250">
        <v>2.4842400000000001E-6</v>
      </c>
      <c r="BB35" s="250">
        <v>-6.7845E-6</v>
      </c>
      <c r="BC35" s="250">
        <v>4.0476E-6</v>
      </c>
      <c r="BD35" s="250">
        <v>2.3719800000000002E-6</v>
      </c>
    </row>
    <row r="36" spans="2:56" ht="18" customHeight="1" x14ac:dyDescent="0.25">
      <c r="B36" s="212">
        <f t="shared" si="10"/>
        <v>0</v>
      </c>
      <c r="C36" s="212">
        <f t="shared" si="11"/>
        <v>0</v>
      </c>
      <c r="D36" s="212">
        <f t="shared" si="12"/>
        <v>0</v>
      </c>
      <c r="E36" s="212">
        <f t="shared" si="13"/>
        <v>0</v>
      </c>
      <c r="F36" s="212">
        <f t="shared" si="14"/>
        <v>0</v>
      </c>
      <c r="G36" s="212">
        <f t="shared" si="15"/>
        <v>0</v>
      </c>
      <c r="H36" s="237">
        <v>3500</v>
      </c>
      <c r="I36" s="214" t="s">
        <v>458</v>
      </c>
      <c r="J36" s="215">
        <v>33200</v>
      </c>
      <c r="K36" s="214" t="s">
        <v>459</v>
      </c>
      <c r="L36" s="215">
        <v>33200</v>
      </c>
      <c r="M36" s="216">
        <v>23730</v>
      </c>
      <c r="N36" s="214" t="s">
        <v>460</v>
      </c>
      <c r="O36" s="215">
        <v>12900</v>
      </c>
      <c r="P36" s="214" t="s">
        <v>531</v>
      </c>
      <c r="Q36" s="215">
        <v>13000</v>
      </c>
      <c r="R36" s="214" t="s">
        <v>462</v>
      </c>
      <c r="S36" s="218">
        <v>2200</v>
      </c>
      <c r="T36" s="215">
        <v>10600</v>
      </c>
      <c r="U36" s="215">
        <v>5400</v>
      </c>
      <c r="V36" s="215">
        <v>2800</v>
      </c>
      <c r="W36" s="215">
        <v>4900</v>
      </c>
      <c r="X36" s="214"/>
      <c r="Y36" s="238"/>
      <c r="Z36" s="221" t="s">
        <v>546</v>
      </c>
      <c r="AA36" s="242">
        <v>384116</v>
      </c>
      <c r="AB36" s="213" t="s">
        <v>547</v>
      </c>
      <c r="AC36" s="242">
        <v>471359</v>
      </c>
      <c r="AD36" s="213" t="s">
        <v>548</v>
      </c>
      <c r="AE36" s="242">
        <v>423165</v>
      </c>
      <c r="AF36" s="239"/>
      <c r="AG36" s="239"/>
      <c r="AH36" s="248" t="s">
        <v>549</v>
      </c>
      <c r="AI36" s="249">
        <v>0</v>
      </c>
      <c r="AJ36" s="249">
        <v>-20</v>
      </c>
      <c r="AK36" s="250">
        <v>25.880435250552999</v>
      </c>
      <c r="AL36" s="250">
        <v>0.88795518505000004</v>
      </c>
      <c r="AM36" s="250">
        <v>-0.231202067756</v>
      </c>
      <c r="AN36" s="250">
        <v>1.057389146E-2</v>
      </c>
      <c r="AO36" s="250">
        <v>-7.189346242E-3</v>
      </c>
      <c r="AP36" s="250">
        <v>-5.7698663100000001E-4</v>
      </c>
      <c r="AQ36" s="250">
        <v>4.7592863999999998E-5</v>
      </c>
      <c r="AR36" s="250">
        <v>-5.3376237E-5</v>
      </c>
      <c r="AS36" s="250">
        <v>-3.4106559999999999E-6</v>
      </c>
      <c r="AT36" s="250">
        <v>3.023946E-6</v>
      </c>
      <c r="AU36" s="250">
        <v>1.5334000244120001</v>
      </c>
      <c r="AV36" s="250">
        <v>-2.4897600700000001E-4</v>
      </c>
      <c r="AW36" s="250">
        <v>4.1129901885999999E-2</v>
      </c>
      <c r="AX36" s="250">
        <v>1.4915700300000001E-4</v>
      </c>
      <c r="AY36" s="250">
        <v>-3.30686003E-4</v>
      </c>
      <c r="AZ36" s="250">
        <v>5.7064598800000001E-4</v>
      </c>
      <c r="BA36" s="250">
        <v>2.4842400000000001E-6</v>
      </c>
      <c r="BB36" s="250">
        <v>-6.7845E-6</v>
      </c>
      <c r="BC36" s="250">
        <v>4.0476E-6</v>
      </c>
      <c r="BD36" s="250">
        <v>2.3719800000000002E-6</v>
      </c>
    </row>
    <row r="37" spans="2:56" ht="18" customHeight="1" x14ac:dyDescent="0.25">
      <c r="B37" s="212">
        <f t="shared" si="10"/>
        <v>0</v>
      </c>
      <c r="C37" s="212">
        <f t="shared" si="11"/>
        <v>0</v>
      </c>
      <c r="D37" s="212">
        <f t="shared" si="12"/>
        <v>0</v>
      </c>
      <c r="E37" s="212">
        <f t="shared" si="13"/>
        <v>0</v>
      </c>
      <c r="F37" s="212">
        <f t="shared" si="14"/>
        <v>0</v>
      </c>
      <c r="G37" s="212">
        <f t="shared" si="15"/>
        <v>0</v>
      </c>
      <c r="H37" s="237">
        <v>4000</v>
      </c>
      <c r="I37" s="214" t="s">
        <v>407</v>
      </c>
      <c r="J37" s="215">
        <v>33800</v>
      </c>
      <c r="K37" s="214" t="s">
        <v>408</v>
      </c>
      <c r="L37" s="215">
        <v>33800</v>
      </c>
      <c r="M37" s="216">
        <v>23730</v>
      </c>
      <c r="N37" s="214" t="s">
        <v>409</v>
      </c>
      <c r="O37" s="216">
        <v>13300</v>
      </c>
      <c r="P37" s="214" t="s">
        <v>410</v>
      </c>
      <c r="Q37" s="215">
        <v>17600</v>
      </c>
      <c r="R37" s="214" t="s">
        <v>411</v>
      </c>
      <c r="S37" s="218">
        <v>3300</v>
      </c>
      <c r="T37" s="215">
        <v>10600</v>
      </c>
      <c r="U37" s="215">
        <v>5400</v>
      </c>
      <c r="V37" s="215">
        <v>2800</v>
      </c>
      <c r="W37" s="215">
        <v>4900</v>
      </c>
      <c r="X37" s="214"/>
      <c r="Y37" s="239"/>
      <c r="Z37" s="213" t="s">
        <v>550</v>
      </c>
      <c r="AA37" s="242">
        <v>430315</v>
      </c>
      <c r="AB37" s="213" t="s">
        <v>551</v>
      </c>
      <c r="AC37" s="242">
        <v>479730</v>
      </c>
      <c r="AD37" s="213" t="s">
        <v>552</v>
      </c>
      <c r="AE37" s="242">
        <v>443951</v>
      </c>
      <c r="AF37" s="239"/>
      <c r="AG37" s="239"/>
      <c r="AH37" s="251" t="s">
        <v>553</v>
      </c>
      <c r="AI37" s="249">
        <v>0</v>
      </c>
      <c r="AJ37" s="249">
        <v>-20</v>
      </c>
      <c r="AK37" s="250">
        <v>28.308500795819999</v>
      </c>
      <c r="AL37" s="250">
        <v>1.0065770836729999</v>
      </c>
      <c r="AM37" s="250">
        <v>-0.198330675446</v>
      </c>
      <c r="AN37" s="250">
        <v>1.3106805919E-2</v>
      </c>
      <c r="AO37" s="250">
        <v>-7.2397020860000003E-3</v>
      </c>
      <c r="AP37" s="250">
        <v>-1.3276657450000001E-3</v>
      </c>
      <c r="AQ37" s="250">
        <v>6.3624817000000001E-5</v>
      </c>
      <c r="AR37" s="250">
        <v>-7.8149297000000006E-5</v>
      </c>
      <c r="AS37" s="250">
        <v>-1.8864733999999999E-5</v>
      </c>
      <c r="AT37" s="250">
        <v>1.8527920000000001E-6</v>
      </c>
      <c r="AU37" s="250">
        <v>1.9624760435540001</v>
      </c>
      <c r="AV37" s="250">
        <v>4.087357279E-3</v>
      </c>
      <c r="AW37" s="250">
        <v>4.7166187983999998E-2</v>
      </c>
      <c r="AX37" s="250">
        <v>8.1343729999999994E-5</v>
      </c>
      <c r="AY37" s="250">
        <v>-2.5333491799999999E-4</v>
      </c>
      <c r="AZ37" s="250">
        <v>2.4427167800000001E-4</v>
      </c>
      <c r="BA37" s="250">
        <v>9.1309000000000001E-8</v>
      </c>
      <c r="BB37" s="250">
        <v>-6.5201240000000003E-6</v>
      </c>
      <c r="BC37" s="250">
        <v>-3.11126E-7</v>
      </c>
      <c r="BD37" s="250">
        <v>9.6719680000000007E-6</v>
      </c>
    </row>
    <row r="38" spans="2:56" ht="18" customHeight="1" x14ac:dyDescent="0.25">
      <c r="B38" s="212">
        <f t="shared" si="10"/>
        <v>0</v>
      </c>
      <c r="C38" s="212">
        <f t="shared" si="11"/>
        <v>0</v>
      </c>
      <c r="D38" s="212">
        <f t="shared" si="12"/>
        <v>0</v>
      </c>
      <c r="E38" s="212">
        <f t="shared" si="13"/>
        <v>0</v>
      </c>
      <c r="F38" s="212">
        <f t="shared" si="14"/>
        <v>0</v>
      </c>
      <c r="G38" s="212">
        <f t="shared" si="15"/>
        <v>0</v>
      </c>
      <c r="H38" s="237">
        <v>4000</v>
      </c>
      <c r="I38" s="214" t="s">
        <v>407</v>
      </c>
      <c r="J38" s="215">
        <v>33800</v>
      </c>
      <c r="K38" s="214" t="s">
        <v>408</v>
      </c>
      <c r="L38" s="215">
        <v>33800</v>
      </c>
      <c r="M38" s="216">
        <v>23730</v>
      </c>
      <c r="N38" s="214" t="s">
        <v>409</v>
      </c>
      <c r="O38" s="216">
        <v>13300</v>
      </c>
      <c r="P38" s="214" t="s">
        <v>410</v>
      </c>
      <c r="Q38" s="215">
        <v>17600</v>
      </c>
      <c r="R38" s="214" t="s">
        <v>411</v>
      </c>
      <c r="S38" s="218">
        <v>3300</v>
      </c>
      <c r="T38" s="215">
        <v>10600</v>
      </c>
      <c r="U38" s="215">
        <v>5400</v>
      </c>
      <c r="V38" s="215">
        <v>2800</v>
      </c>
      <c r="W38" s="215">
        <v>4900</v>
      </c>
      <c r="X38" s="214"/>
      <c r="Y38" s="239"/>
      <c r="Z38" s="213" t="s">
        <v>554</v>
      </c>
      <c r="AA38" s="242">
        <v>493367</v>
      </c>
      <c r="AB38" s="213" t="s">
        <v>555</v>
      </c>
      <c r="AC38" s="242">
        <v>511642</v>
      </c>
      <c r="AD38" s="213" t="s">
        <v>556</v>
      </c>
      <c r="AE38" s="242">
        <v>498808</v>
      </c>
      <c r="AF38" s="239"/>
      <c r="AG38" s="239"/>
      <c r="AH38" s="251"/>
      <c r="AI38" s="249">
        <v>0</v>
      </c>
      <c r="AJ38" s="249">
        <v>-20</v>
      </c>
      <c r="AK38" s="252">
        <v>30.016113759328999</v>
      </c>
      <c r="AL38" s="252">
        <v>1.049988669158</v>
      </c>
      <c r="AM38" s="252">
        <v>-0.14610488796500001</v>
      </c>
      <c r="AN38" s="252">
        <v>1.3539451330000001E-2</v>
      </c>
      <c r="AO38" s="252">
        <v>-6.0072171539999998E-3</v>
      </c>
      <c r="AP38" s="252">
        <v>-2.6394256689999999E-3</v>
      </c>
      <c r="AQ38" s="252">
        <v>6.6777403000000004E-5</v>
      </c>
      <c r="AR38" s="252">
        <v>-7.0074214000000006E-5</v>
      </c>
      <c r="AS38" s="252">
        <v>-3.7228748000000003E-5</v>
      </c>
      <c r="AT38" s="252">
        <v>9.1783199999999996E-6</v>
      </c>
      <c r="AU38" s="252">
        <v>2.56803405443</v>
      </c>
      <c r="AV38" s="252">
        <v>6.5032855170000002E-3</v>
      </c>
      <c r="AW38" s="252">
        <v>6.1619441916000002E-2</v>
      </c>
      <c r="AX38" s="252">
        <v>-2.3808786399999999E-4</v>
      </c>
      <c r="AY38" s="252">
        <v>3.4050029999999998E-4</v>
      </c>
      <c r="AZ38" s="252">
        <v>2.1308762600000001E-4</v>
      </c>
      <c r="BA38" s="252">
        <v>1.4222699999999999E-7</v>
      </c>
      <c r="BB38" s="252">
        <v>-6.839219E-6</v>
      </c>
      <c r="BC38" s="252">
        <v>4.3538809999999996E-6</v>
      </c>
      <c r="BD38" s="252">
        <v>4.9363539999999999E-6</v>
      </c>
    </row>
    <row r="39" spans="2:56" ht="18" customHeight="1" x14ac:dyDescent="0.25">
      <c r="B39" s="212">
        <f t="shared" si="10"/>
        <v>0</v>
      </c>
      <c r="C39" s="212">
        <f t="shared" si="11"/>
        <v>0</v>
      </c>
      <c r="D39" s="212">
        <f t="shared" si="12"/>
        <v>0</v>
      </c>
      <c r="E39" s="212">
        <f t="shared" si="13"/>
        <v>0</v>
      </c>
      <c r="F39" s="212">
        <f t="shared" si="14"/>
        <v>0</v>
      </c>
      <c r="G39" s="212">
        <f t="shared" si="15"/>
        <v>0</v>
      </c>
      <c r="H39" s="237">
        <v>4000</v>
      </c>
      <c r="I39" s="214" t="s">
        <v>407</v>
      </c>
      <c r="J39" s="215">
        <v>33800</v>
      </c>
      <c r="K39" s="214" t="s">
        <v>408</v>
      </c>
      <c r="L39" s="215">
        <v>33800</v>
      </c>
      <c r="M39" s="216">
        <v>23730</v>
      </c>
      <c r="N39" s="214" t="s">
        <v>409</v>
      </c>
      <c r="O39" s="216">
        <v>13300</v>
      </c>
      <c r="P39" s="214" t="s">
        <v>410</v>
      </c>
      <c r="Q39" s="215">
        <v>17600</v>
      </c>
      <c r="R39" s="214" t="s">
        <v>411</v>
      </c>
      <c r="S39" s="218">
        <v>3300</v>
      </c>
      <c r="T39" s="215">
        <v>10600</v>
      </c>
      <c r="U39" s="215">
        <v>5400</v>
      </c>
      <c r="V39" s="215">
        <v>2800</v>
      </c>
      <c r="W39" s="215">
        <v>4900</v>
      </c>
      <c r="X39" s="214"/>
      <c r="Y39" s="239"/>
      <c r="Z39" s="253" t="s">
        <v>557</v>
      </c>
      <c r="AA39" s="242">
        <v>660892</v>
      </c>
      <c r="AB39" s="254"/>
      <c r="AC39" s="242"/>
      <c r="AD39" s="213"/>
      <c r="AE39" s="242"/>
      <c r="AF39" s="239"/>
      <c r="AG39" s="239"/>
      <c r="AH39" s="255" t="s">
        <v>558</v>
      </c>
      <c r="AI39" s="249">
        <v>0</v>
      </c>
      <c r="AJ39" s="249">
        <v>-20</v>
      </c>
      <c r="AK39" s="252">
        <v>30.016113759328999</v>
      </c>
      <c r="AL39" s="252">
        <v>1.049988669158</v>
      </c>
      <c r="AM39" s="252">
        <v>-0.14610488796500001</v>
      </c>
      <c r="AN39" s="252">
        <v>1.3539451330000001E-2</v>
      </c>
      <c r="AO39" s="252">
        <v>-6.0072171539999998E-3</v>
      </c>
      <c r="AP39" s="252">
        <v>-2.6394256689999999E-3</v>
      </c>
      <c r="AQ39" s="252">
        <v>6.6777403000000004E-5</v>
      </c>
      <c r="AR39" s="252">
        <v>-7.0074214000000006E-5</v>
      </c>
      <c r="AS39" s="252">
        <v>-3.7228748000000003E-5</v>
      </c>
      <c r="AT39" s="252">
        <v>9.1783199999999996E-6</v>
      </c>
      <c r="AU39" s="252">
        <v>2.56803405443</v>
      </c>
      <c r="AV39" s="252">
        <v>6.5032855170000002E-3</v>
      </c>
      <c r="AW39" s="252">
        <v>6.1619441916000002E-2</v>
      </c>
      <c r="AX39" s="252">
        <v>-2.3808786399999999E-4</v>
      </c>
      <c r="AY39" s="252">
        <v>3.4050029999999998E-4</v>
      </c>
      <c r="AZ39" s="252">
        <v>2.1308762600000001E-4</v>
      </c>
      <c r="BA39" s="252">
        <v>1.4222699999999999E-7</v>
      </c>
      <c r="BB39" s="252">
        <v>-6.839219E-6</v>
      </c>
      <c r="BC39" s="252">
        <v>4.3538809999999996E-6</v>
      </c>
      <c r="BD39" s="252">
        <v>4.9363539999999999E-6</v>
      </c>
    </row>
    <row r="40" spans="2:56" ht="18" customHeight="1" x14ac:dyDescent="0.25">
      <c r="B40" s="212">
        <f t="shared" si="10"/>
        <v>0</v>
      </c>
      <c r="C40" s="212">
        <f t="shared" si="11"/>
        <v>0</v>
      </c>
      <c r="D40" s="212">
        <f t="shared" si="12"/>
        <v>0</v>
      </c>
      <c r="E40" s="212">
        <f t="shared" si="13"/>
        <v>0</v>
      </c>
      <c r="F40" s="212">
        <f t="shared" si="14"/>
        <v>0</v>
      </c>
      <c r="G40" s="212">
        <f t="shared" si="15"/>
        <v>0</v>
      </c>
      <c r="H40" s="237">
        <v>4000</v>
      </c>
      <c r="I40" s="214" t="s">
        <v>407</v>
      </c>
      <c r="J40" s="215">
        <v>33800</v>
      </c>
      <c r="K40" s="214" t="s">
        <v>408</v>
      </c>
      <c r="L40" s="215">
        <v>33800</v>
      </c>
      <c r="M40" s="216">
        <v>23730</v>
      </c>
      <c r="N40" s="214" t="s">
        <v>409</v>
      </c>
      <c r="O40" s="216">
        <v>13300</v>
      </c>
      <c r="P40" s="214" t="s">
        <v>559</v>
      </c>
      <c r="Q40" s="215">
        <v>21000</v>
      </c>
      <c r="R40" s="214" t="s">
        <v>411</v>
      </c>
      <c r="S40" s="218">
        <v>3300</v>
      </c>
      <c r="T40" s="215">
        <v>10600</v>
      </c>
      <c r="U40" s="215">
        <v>5400</v>
      </c>
      <c r="V40" s="215">
        <v>2800</v>
      </c>
      <c r="W40" s="215">
        <v>4900</v>
      </c>
      <c r="X40" s="214"/>
      <c r="Y40" s="239"/>
      <c r="Z40" s="213" t="s">
        <v>560</v>
      </c>
      <c r="AA40" s="242">
        <v>524927</v>
      </c>
      <c r="AB40"/>
      <c r="AC40" s="242"/>
      <c r="AD40" s="224"/>
      <c r="AE40" s="242"/>
      <c r="AF40" s="239"/>
      <c r="AG40" s="239"/>
      <c r="AH40" s="255"/>
      <c r="AI40" s="249">
        <v>0</v>
      </c>
      <c r="AJ40" s="249">
        <v>-20</v>
      </c>
      <c r="AK40" s="252">
        <v>38.935226525424</v>
      </c>
      <c r="AL40" s="252">
        <v>1.4217519960160001</v>
      </c>
      <c r="AM40" s="252">
        <v>-0.360223622538</v>
      </c>
      <c r="AN40" s="252">
        <v>1.962399351E-2</v>
      </c>
      <c r="AO40" s="252">
        <v>-1.3638516285000001E-2</v>
      </c>
      <c r="AP40" s="252">
        <v>1.7838250400000001E-4</v>
      </c>
      <c r="AQ40" s="252">
        <v>9.9534376999999997E-5</v>
      </c>
      <c r="AR40" s="252">
        <v>-1.5903239799999999E-4</v>
      </c>
      <c r="AS40" s="252">
        <v>1.4137943999999999E-5</v>
      </c>
      <c r="AT40" s="252">
        <v>-8.8871869999999997E-6</v>
      </c>
      <c r="AU40" s="252">
        <v>3.2175173290019998</v>
      </c>
      <c r="AV40" s="252">
        <v>3.8620973580000002E-2</v>
      </c>
      <c r="AW40" s="252">
        <v>5.8159881150000002E-2</v>
      </c>
      <c r="AX40" s="252">
        <v>7.6077530599999996E-4</v>
      </c>
      <c r="AY40" s="252">
        <v>-3.5751798499999998E-4</v>
      </c>
      <c r="AZ40" s="252">
        <v>-5.7650839E-5</v>
      </c>
      <c r="BA40" s="252">
        <v>3.3500760000000001E-6</v>
      </c>
      <c r="BB40" s="252">
        <v>-1.3066944000000001E-5</v>
      </c>
      <c r="BC40" s="252">
        <v>-6.1623969999999998E-6</v>
      </c>
      <c r="BD40" s="252">
        <v>1.5108552999999999E-5</v>
      </c>
    </row>
    <row r="41" spans="2:56" ht="18" customHeight="1" x14ac:dyDescent="0.25">
      <c r="B41" s="212">
        <f t="shared" si="10"/>
        <v>0</v>
      </c>
      <c r="C41" s="212">
        <f t="shared" si="11"/>
        <v>0</v>
      </c>
      <c r="D41" s="212">
        <f t="shared" si="12"/>
        <v>0</v>
      </c>
      <c r="E41" s="212">
        <f t="shared" si="13"/>
        <v>0</v>
      </c>
      <c r="F41" s="212">
        <f t="shared" si="14"/>
        <v>0</v>
      </c>
      <c r="G41" s="212">
        <f t="shared" si="15"/>
        <v>0</v>
      </c>
      <c r="H41" s="237">
        <v>4000</v>
      </c>
      <c r="I41" s="214" t="s">
        <v>407</v>
      </c>
      <c r="J41" s="215">
        <v>33800</v>
      </c>
      <c r="K41" s="214" t="s">
        <v>408</v>
      </c>
      <c r="L41" s="215">
        <v>33800</v>
      </c>
      <c r="M41" s="216">
        <v>23730</v>
      </c>
      <c r="N41" s="214" t="s">
        <v>409</v>
      </c>
      <c r="O41" s="216">
        <v>13300</v>
      </c>
      <c r="P41" s="214" t="s">
        <v>559</v>
      </c>
      <c r="Q41" s="215">
        <v>21000</v>
      </c>
      <c r="R41" s="214" t="s">
        <v>411</v>
      </c>
      <c r="S41" s="218">
        <v>3300</v>
      </c>
      <c r="T41" s="215">
        <v>10600</v>
      </c>
      <c r="U41" s="215">
        <v>5400</v>
      </c>
      <c r="V41" s="215">
        <v>2800</v>
      </c>
      <c r="W41" s="215">
        <v>4900</v>
      </c>
      <c r="X41" s="214"/>
      <c r="Y41" s="239"/>
      <c r="Z41" s="253" t="s">
        <v>561</v>
      </c>
      <c r="AA41" s="242">
        <v>684042</v>
      </c>
      <c r="AB41" s="213" t="s">
        <v>562</v>
      </c>
      <c r="AC41" s="229">
        <v>702672</v>
      </c>
      <c r="AD41" s="213" t="s">
        <v>563</v>
      </c>
      <c r="AE41" s="242">
        <v>694143</v>
      </c>
      <c r="AF41" s="239"/>
      <c r="AG41" s="239"/>
      <c r="AH41" s="255" t="s">
        <v>564</v>
      </c>
      <c r="AI41" s="249">
        <v>0</v>
      </c>
      <c r="AJ41" s="249">
        <v>-20</v>
      </c>
      <c r="AK41" s="252">
        <v>38.935226525424</v>
      </c>
      <c r="AL41" s="252">
        <v>1.4217519960160001</v>
      </c>
      <c r="AM41" s="252">
        <v>-0.360223622538</v>
      </c>
      <c r="AN41" s="252">
        <v>1.962399351E-2</v>
      </c>
      <c r="AO41" s="252">
        <v>-1.3638516285000001E-2</v>
      </c>
      <c r="AP41" s="252">
        <v>1.7838250400000001E-4</v>
      </c>
      <c r="AQ41" s="252">
        <v>9.9534376999999997E-5</v>
      </c>
      <c r="AR41" s="252">
        <v>-1.5903239799999999E-4</v>
      </c>
      <c r="AS41" s="252">
        <v>1.4137943999999999E-5</v>
      </c>
      <c r="AT41" s="252">
        <v>-8.8871869999999997E-6</v>
      </c>
      <c r="AU41" s="252">
        <v>3.2175173290019998</v>
      </c>
      <c r="AV41" s="252">
        <v>3.8620973580000002E-2</v>
      </c>
      <c r="AW41" s="252">
        <v>5.8159881150000002E-2</v>
      </c>
      <c r="AX41" s="252">
        <v>7.6077530599999996E-4</v>
      </c>
      <c r="AY41" s="252">
        <v>-3.5751798499999998E-4</v>
      </c>
      <c r="AZ41" s="252">
        <v>-5.7650839E-5</v>
      </c>
      <c r="BA41" s="252">
        <v>3.3500760000000001E-6</v>
      </c>
      <c r="BB41" s="252">
        <v>-1.3066944000000001E-5</v>
      </c>
      <c r="BC41" s="252">
        <v>-6.1623969999999998E-6</v>
      </c>
      <c r="BD41" s="252">
        <v>1.5108552999999999E-5</v>
      </c>
    </row>
    <row r="42" spans="2:56" ht="18" customHeight="1" x14ac:dyDescent="0.25">
      <c r="B42" s="212">
        <f t="shared" si="10"/>
        <v>0</v>
      </c>
      <c r="C42" s="212">
        <f t="shared" si="11"/>
        <v>0</v>
      </c>
      <c r="D42" s="212">
        <f t="shared" si="12"/>
        <v>0</v>
      </c>
      <c r="E42" s="212">
        <f t="shared" si="13"/>
        <v>0</v>
      </c>
      <c r="F42" s="212">
        <f t="shared" si="14"/>
        <v>0</v>
      </c>
      <c r="G42" s="212">
        <f t="shared" si="15"/>
        <v>0</v>
      </c>
      <c r="H42" s="237">
        <v>4000</v>
      </c>
      <c r="I42" s="214" t="s">
        <v>407</v>
      </c>
      <c r="J42" s="215">
        <v>33800</v>
      </c>
      <c r="K42" s="214" t="s">
        <v>408</v>
      </c>
      <c r="L42" s="215">
        <v>33800</v>
      </c>
      <c r="M42" s="216">
        <v>23730</v>
      </c>
      <c r="N42" s="214" t="s">
        <v>409</v>
      </c>
      <c r="O42" s="216">
        <v>13300</v>
      </c>
      <c r="P42" s="214" t="s">
        <v>559</v>
      </c>
      <c r="Q42" s="215">
        <v>21000</v>
      </c>
      <c r="R42" s="214" t="s">
        <v>411</v>
      </c>
      <c r="S42" s="218">
        <v>3300</v>
      </c>
      <c r="T42" s="215">
        <v>10600</v>
      </c>
      <c r="U42" s="215">
        <v>5400</v>
      </c>
      <c r="V42" s="215">
        <v>2800</v>
      </c>
      <c r="W42" s="215">
        <v>4900</v>
      </c>
      <c r="X42" s="214"/>
      <c r="Y42" s="239"/>
      <c r="Z42" s="213" t="s">
        <v>565</v>
      </c>
      <c r="AA42" s="242">
        <v>580651</v>
      </c>
      <c r="AB42" s="254"/>
      <c r="AC42" s="242"/>
      <c r="AD42" s="224"/>
      <c r="AE42" s="242"/>
      <c r="AF42" s="239"/>
      <c r="AG42" s="239"/>
      <c r="AH42" s="255"/>
      <c r="AI42" s="249">
        <v>0</v>
      </c>
      <c r="AJ42" s="249">
        <v>-20</v>
      </c>
      <c r="AK42" s="252">
        <v>44.036466609013999</v>
      </c>
      <c r="AL42" s="252">
        <v>1.572539113325</v>
      </c>
      <c r="AM42" s="252">
        <v>-0.374683648235</v>
      </c>
      <c r="AN42" s="252">
        <v>2.1227235354E-2</v>
      </c>
      <c r="AO42" s="252">
        <v>-1.2720574234E-2</v>
      </c>
      <c r="AP42" s="252">
        <v>3.11807024E-4</v>
      </c>
      <c r="AQ42" s="252">
        <v>8.7292841000000004E-5</v>
      </c>
      <c r="AR42" s="252">
        <v>-1.7204087000000001E-4</v>
      </c>
      <c r="AS42" s="252">
        <v>-7.4717349999999999E-6</v>
      </c>
      <c r="AT42" s="252">
        <v>-1.7273199E-5</v>
      </c>
      <c r="AU42" s="252">
        <v>3.283642087254</v>
      </c>
      <c r="AV42" s="252">
        <v>-1.4371042424999999E-2</v>
      </c>
      <c r="AW42" s="252">
        <v>9.1442174293E-2</v>
      </c>
      <c r="AX42" s="252">
        <v>-1.0795218390000001E-3</v>
      </c>
      <c r="AY42" s="252">
        <v>1.670557708E-3</v>
      </c>
      <c r="AZ42" s="252">
        <v>-3.32709078E-4</v>
      </c>
      <c r="BA42" s="252">
        <v>-1.2226253E-5</v>
      </c>
      <c r="BB42" s="252">
        <v>1.8327972000000001E-5</v>
      </c>
      <c r="BC42" s="252">
        <v>-2.3879128E-5</v>
      </c>
      <c r="BD42" s="252">
        <v>1.7767792000000001E-5</v>
      </c>
    </row>
    <row r="43" spans="2:56" ht="18" customHeight="1" x14ac:dyDescent="0.25">
      <c r="B43" s="212">
        <f t="shared" si="10"/>
        <v>0</v>
      </c>
      <c r="C43" s="212">
        <f t="shared" si="11"/>
        <v>0</v>
      </c>
      <c r="D43" s="212">
        <f t="shared" si="12"/>
        <v>0</v>
      </c>
      <c r="E43" s="212">
        <f t="shared" si="13"/>
        <v>0</v>
      </c>
      <c r="F43" s="212">
        <f t="shared" si="14"/>
        <v>0</v>
      </c>
      <c r="G43" s="212">
        <f t="shared" si="15"/>
        <v>0</v>
      </c>
      <c r="H43" s="237">
        <v>4000</v>
      </c>
      <c r="I43" s="214" t="s">
        <v>407</v>
      </c>
      <c r="J43" s="215">
        <v>33800</v>
      </c>
      <c r="K43" s="214" t="s">
        <v>408</v>
      </c>
      <c r="L43" s="215">
        <v>33800</v>
      </c>
      <c r="M43" s="216">
        <v>23730</v>
      </c>
      <c r="N43" s="214" t="s">
        <v>409</v>
      </c>
      <c r="O43" s="216">
        <v>13300</v>
      </c>
      <c r="P43" s="214" t="s">
        <v>559</v>
      </c>
      <c r="Q43" s="215">
        <v>21000</v>
      </c>
      <c r="R43" s="214" t="s">
        <v>411</v>
      </c>
      <c r="S43" s="218">
        <v>3300</v>
      </c>
      <c r="T43" s="215">
        <v>10600</v>
      </c>
      <c r="U43" s="215">
        <v>5400</v>
      </c>
      <c r="V43" s="215">
        <v>2800</v>
      </c>
      <c r="W43" s="215">
        <v>4900</v>
      </c>
      <c r="X43" s="214"/>
      <c r="Y43" s="239"/>
      <c r="Z43" s="213" t="s">
        <v>566</v>
      </c>
      <c r="AA43" s="242">
        <v>753611</v>
      </c>
      <c r="AB43" s="213" t="s">
        <v>567</v>
      </c>
      <c r="AC43" s="242">
        <v>772241</v>
      </c>
      <c r="AD43" s="213" t="s">
        <v>568</v>
      </c>
      <c r="AE43" s="242">
        <v>763712</v>
      </c>
      <c r="AF43" s="239"/>
      <c r="AG43" s="239"/>
      <c r="AH43" s="256" t="s">
        <v>569</v>
      </c>
      <c r="AI43" s="249">
        <v>0</v>
      </c>
      <c r="AJ43" s="249">
        <v>-20</v>
      </c>
      <c r="AK43" s="252">
        <v>44.036466609013999</v>
      </c>
      <c r="AL43" s="252">
        <v>1.572539113325</v>
      </c>
      <c r="AM43" s="252">
        <v>-0.374683648235</v>
      </c>
      <c r="AN43" s="252">
        <v>2.1227235354E-2</v>
      </c>
      <c r="AO43" s="252">
        <v>-1.2720574234E-2</v>
      </c>
      <c r="AP43" s="252">
        <v>3.11807024E-4</v>
      </c>
      <c r="AQ43" s="252">
        <v>8.7292841000000004E-5</v>
      </c>
      <c r="AR43" s="252">
        <v>-1.7204087000000001E-4</v>
      </c>
      <c r="AS43" s="252">
        <v>-7.4717349999999999E-6</v>
      </c>
      <c r="AT43" s="252">
        <v>-1.7273199E-5</v>
      </c>
      <c r="AU43" s="252">
        <v>3.283642087254</v>
      </c>
      <c r="AV43" s="252">
        <v>-1.4371042424999999E-2</v>
      </c>
      <c r="AW43" s="252">
        <v>9.1442174293E-2</v>
      </c>
      <c r="AX43" s="252">
        <v>-1.0795218390000001E-3</v>
      </c>
      <c r="AY43" s="252">
        <v>1.670557708E-3</v>
      </c>
      <c r="AZ43" s="252">
        <v>-3.32709078E-4</v>
      </c>
      <c r="BA43" s="252">
        <v>-1.2226253E-5</v>
      </c>
      <c r="BB43" s="252">
        <v>1.8327972000000001E-5</v>
      </c>
      <c r="BC43" s="252">
        <v>-2.3879128E-5</v>
      </c>
      <c r="BD43" s="252">
        <v>1.7767792000000001E-5</v>
      </c>
    </row>
    <row r="44" spans="2:56" ht="19.5" customHeight="1" x14ac:dyDescent="0.25">
      <c r="B44" s="212">
        <f t="shared" si="10"/>
        <v>0</v>
      </c>
      <c r="C44" s="212">
        <f t="shared" si="11"/>
        <v>0</v>
      </c>
      <c r="D44" s="212">
        <f t="shared" si="12"/>
        <v>0</v>
      </c>
      <c r="E44" s="212">
        <f t="shared" si="13"/>
        <v>0</v>
      </c>
      <c r="F44" s="212">
        <f t="shared" si="14"/>
        <v>0</v>
      </c>
      <c r="G44" s="212">
        <f t="shared" si="15"/>
        <v>0</v>
      </c>
      <c r="H44" s="257" t="s">
        <v>570</v>
      </c>
      <c r="I44" s="214" t="s">
        <v>571</v>
      </c>
      <c r="J44" s="215">
        <v>51800</v>
      </c>
      <c r="K44" s="214" t="s">
        <v>417</v>
      </c>
      <c r="L44" s="215">
        <v>51800</v>
      </c>
      <c r="M44" s="216">
        <v>23730</v>
      </c>
      <c r="N44" s="214" t="s">
        <v>572</v>
      </c>
      <c r="O44" s="216">
        <v>16100</v>
      </c>
      <c r="P44" s="214" t="s">
        <v>419</v>
      </c>
      <c r="Q44" s="215">
        <v>25200</v>
      </c>
      <c r="R44" s="214" t="s">
        <v>573</v>
      </c>
      <c r="S44" s="218">
        <v>5800</v>
      </c>
      <c r="T44" s="215">
        <v>10600</v>
      </c>
      <c r="U44" s="215">
        <v>5400</v>
      </c>
      <c r="V44" s="215">
        <v>2800</v>
      </c>
      <c r="W44" s="215">
        <v>4900</v>
      </c>
      <c r="X44" s="223"/>
      <c r="Y44" s="223"/>
      <c r="Z44" s="213" t="s">
        <v>574</v>
      </c>
      <c r="AA44" s="242">
        <v>801683</v>
      </c>
      <c r="AB44" s="213" t="s">
        <v>575</v>
      </c>
      <c r="AC44" s="242">
        <v>820313</v>
      </c>
      <c r="AD44" s="213" t="s">
        <v>576</v>
      </c>
      <c r="AE44" s="229">
        <v>811784</v>
      </c>
      <c r="AF44" s="239"/>
      <c r="AG44" s="239"/>
      <c r="AH44" s="256" t="s">
        <v>577</v>
      </c>
      <c r="AI44" s="249">
        <v>0</v>
      </c>
      <c r="AJ44" s="249">
        <v>-20</v>
      </c>
      <c r="AK44" s="252">
        <v>57.550608003911002</v>
      </c>
      <c r="AL44" s="252">
        <v>2.2237852810119998</v>
      </c>
      <c r="AM44" s="252">
        <v>-0.67999893613499995</v>
      </c>
      <c r="AN44" s="252">
        <v>3.5655245228000003E-2</v>
      </c>
      <c r="AO44" s="252">
        <v>-3.0070168915999999E-2</v>
      </c>
      <c r="AP44" s="252">
        <v>5.7371125940000002E-3</v>
      </c>
      <c r="AQ44" s="252">
        <v>2.38571958E-4</v>
      </c>
      <c r="AR44" s="252">
        <v>-4.1594545699999999E-4</v>
      </c>
      <c r="AS44" s="252">
        <v>1.6674761400000001E-4</v>
      </c>
      <c r="AT44" s="252">
        <v>-6.7170436000000002E-5</v>
      </c>
      <c r="AU44" s="252">
        <v>4.4504289171150004</v>
      </c>
      <c r="AV44" s="252">
        <v>9.0488981079999992E-3</v>
      </c>
      <c r="AW44" s="252">
        <v>9.3474904654999996E-2</v>
      </c>
      <c r="AX44" s="252">
        <v>-1.3363536039999999E-3</v>
      </c>
      <c r="AY44" s="252">
        <v>1.255582683E-3</v>
      </c>
      <c r="AZ44" s="252">
        <v>-8.7839917000000006E-5</v>
      </c>
      <c r="BA44" s="252">
        <v>-2.4168486999999999E-5</v>
      </c>
      <c r="BB44" s="252">
        <v>2.7344123000000001E-5</v>
      </c>
      <c r="BC44" s="252">
        <v>-2.5311755000000001E-5</v>
      </c>
      <c r="BD44" s="252">
        <v>2.2806107000000001E-5</v>
      </c>
    </row>
    <row r="45" spans="2:56" ht="18" customHeight="1" x14ac:dyDescent="0.25">
      <c r="B45" s="212">
        <f t="shared" si="10"/>
        <v>0</v>
      </c>
      <c r="C45" s="212">
        <f t="shared" si="11"/>
        <v>0</v>
      </c>
      <c r="D45" s="212">
        <f t="shared" si="12"/>
        <v>0</v>
      </c>
      <c r="E45" s="212">
        <f t="shared" si="13"/>
        <v>0</v>
      </c>
      <c r="F45" s="212">
        <f t="shared" si="14"/>
        <v>0</v>
      </c>
      <c r="G45" s="212">
        <f t="shared" si="15"/>
        <v>0</v>
      </c>
      <c r="H45" s="257" t="s">
        <v>570</v>
      </c>
      <c r="I45" s="214" t="s">
        <v>571</v>
      </c>
      <c r="J45" s="215">
        <v>51800</v>
      </c>
      <c r="K45" s="214" t="s">
        <v>417</v>
      </c>
      <c r="L45" s="215">
        <v>51800</v>
      </c>
      <c r="M45" s="216">
        <v>23730</v>
      </c>
      <c r="N45" s="214" t="s">
        <v>572</v>
      </c>
      <c r="O45" s="216">
        <v>16100</v>
      </c>
      <c r="P45" s="214" t="s">
        <v>419</v>
      </c>
      <c r="Q45" s="215">
        <v>25200</v>
      </c>
      <c r="R45" s="214" t="s">
        <v>573</v>
      </c>
      <c r="S45" s="218">
        <v>5800</v>
      </c>
      <c r="T45" s="215">
        <v>10600</v>
      </c>
      <c r="U45" s="215">
        <v>5400</v>
      </c>
      <c r="V45" s="215">
        <v>2800</v>
      </c>
      <c r="W45" s="215">
        <v>4900</v>
      </c>
      <c r="X45" s="223"/>
      <c r="Y45" s="223"/>
      <c r="Z45" s="213" t="s">
        <v>578</v>
      </c>
      <c r="AA45" s="242">
        <v>1006235</v>
      </c>
      <c r="AB45" s="213" t="s">
        <v>579</v>
      </c>
      <c r="AC45" s="242">
        <v>1024861</v>
      </c>
      <c r="AD45" s="213" t="s">
        <v>580</v>
      </c>
      <c r="AE45" s="242">
        <v>1016333</v>
      </c>
      <c r="AF45" s="239"/>
      <c r="AG45" s="239"/>
      <c r="AH45" s="256" t="s">
        <v>581</v>
      </c>
      <c r="AI45" s="249">
        <v>0</v>
      </c>
      <c r="AJ45" s="249">
        <v>-20</v>
      </c>
      <c r="AK45" s="252">
        <v>65.168705346780001</v>
      </c>
      <c r="AL45" s="252">
        <v>2.3359081238349999</v>
      </c>
      <c r="AM45" s="252">
        <v>-0.54773120423900001</v>
      </c>
      <c r="AN45" s="252">
        <v>3.2841903802999999E-2</v>
      </c>
      <c r="AO45" s="252">
        <v>-2.1502930754000001E-2</v>
      </c>
      <c r="AP45" s="252">
        <v>3.3121176700000001E-4</v>
      </c>
      <c r="AQ45" s="252">
        <v>1.97327377E-4</v>
      </c>
      <c r="AR45" s="252">
        <v>-2.7939071499999998E-4</v>
      </c>
      <c r="AS45" s="252">
        <v>5.9981956000000002E-5</v>
      </c>
      <c r="AT45" s="252">
        <v>-2.8660876999999999E-5</v>
      </c>
      <c r="AU45" s="252">
        <v>5.3211922041959996</v>
      </c>
      <c r="AV45" s="252">
        <v>2.3900428476000001E-2</v>
      </c>
      <c r="AW45" s="252">
        <v>0.12837886217399999</v>
      </c>
      <c r="AX45" s="252">
        <v>-1.9467554000000001E-5</v>
      </c>
      <c r="AY45" s="252">
        <v>1.2466267809999999E-3</v>
      </c>
      <c r="AZ45" s="252">
        <v>-5.96796466E-4</v>
      </c>
      <c r="BA45" s="252">
        <v>2.24148E-7</v>
      </c>
      <c r="BB45" s="252">
        <v>8.6843900000000004E-6</v>
      </c>
      <c r="BC45" s="252">
        <v>-3.4303871000000003E-5</v>
      </c>
      <c r="BD45" s="252">
        <v>3.1219449999999998E-5</v>
      </c>
    </row>
    <row r="46" spans="2:56" ht="21.75" customHeight="1" x14ac:dyDescent="0.25">
      <c r="B46" s="972" t="s">
        <v>582</v>
      </c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  <c r="AA46" s="972"/>
      <c r="AB46" s="972"/>
      <c r="AC46" s="972"/>
      <c r="AD46" s="972"/>
      <c r="AE46" s="972"/>
      <c r="AF46" s="245"/>
      <c r="AG46" s="245"/>
    </row>
    <row r="47" spans="2:56" ht="18" customHeight="1" x14ac:dyDescent="0.25">
      <c r="B47" s="212">
        <f t="shared" ref="B47:B56" si="16">IF(AND($D$4&lt;=AI47,$D$4&gt;=AJ47),AK47+AL47*$D$4+AM47*40+AN47*$D$4*$D$4+AO47*$D$4*40+AP47*40*40+AQ47*$D$4*$D$4*$D$4+AR47*40*$D$4*$D$4+AS47*$D$4*40*40+AT47*40*40*40,0)</f>
        <v>2.2155411473760012</v>
      </c>
      <c r="C47" s="212">
        <f t="shared" ref="C47:C56" si="17">IF(AND($D$4&lt;=AI47,$D$4&gt;=AJ47),AU47+AV47*$D$4+AW47*40+AX47*$D$4*$D$4+AY47*$D$4*40+AZ47*40*40+BA47*$D$4*$D$4*$D$4+BB47*40*$D$4*$D$4+BC47*$D$4*40*40+BD47*40*40*40,0)</f>
        <v>2.1599206266970001</v>
      </c>
      <c r="D47" s="212">
        <f t="shared" ref="D47:D56" si="18">IF(AND($D$4&lt;=AI47,$D$4&gt;=AJ47),AK47+AL47*$D$4+AM47*45+AN47*$D$4*$D$4+AO47*$D$4*45+AP47*45*45+AQ47*$D$4*$D$4*$D$4+AR47*45*$D$4*$D$4+AS47*$D$4*45*45+AT47*45*45*45,0)</f>
        <v>2.0157336935509993</v>
      </c>
      <c r="E47" s="212">
        <f t="shared" ref="E47:E56" si="19">IF(AND($D$4&lt;=AI47,$D$4&gt;=AJ47),AU47+AV47*$D$4+AW47*45+AX47*$D$4*$D$4+AY47*$D$4*45+AZ47*45*45+BA47*$D$4*$D$4*$D$4+BB47*45*$D$4*$D$4+BC47*$D$4*45*45+BD47*45*45*45,0)</f>
        <v>2.3528530677820005</v>
      </c>
      <c r="F47" s="212">
        <f t="shared" ref="F47:F56" si="20">IF(AND($D$4&lt;=AI47,$D$4&gt;=AJ47),AK47+AL47*$D$4+AM47*50+AN47*$D$4*$D$4+AO47*$D$4*50+AP47*50*50+AQ47*$D$4*$D$4*$D$4+AR47*50*$D$4*$D$4+AS47*$D$4*50*50+AT47*50*50*50,0)</f>
        <v>1.7985730265760007</v>
      </c>
      <c r="G47" s="212">
        <f t="shared" ref="G47:G56" si="21">IF(AND($D$4&lt;=AI47,$D$4&gt;=AJ47),AU47+AV47*$D$4+AW47*50+AX47*$D$4*$D$4+AY47*$D$4*50+AZ47*50*50+BA47*$D$4*$D$4*$D$4+BB47*50*$D$4*$D$4+BC47*$D$4*50*50+BD47*50*50*50,0)</f>
        <v>2.5641145302170005</v>
      </c>
      <c r="H47" s="237">
        <v>3500</v>
      </c>
      <c r="I47" s="214" t="s">
        <v>458</v>
      </c>
      <c r="J47" s="215">
        <v>33200</v>
      </c>
      <c r="K47" s="214" t="s">
        <v>459</v>
      </c>
      <c r="L47" s="215">
        <v>33200</v>
      </c>
      <c r="M47" s="216">
        <v>23730</v>
      </c>
      <c r="N47" s="214" t="s">
        <v>460</v>
      </c>
      <c r="O47" s="215">
        <v>12900</v>
      </c>
      <c r="P47" s="214" t="s">
        <v>531</v>
      </c>
      <c r="Q47" s="215">
        <v>13000</v>
      </c>
      <c r="R47" s="214" t="s">
        <v>462</v>
      </c>
      <c r="S47" s="218">
        <v>2200</v>
      </c>
      <c r="T47" s="215">
        <v>10600</v>
      </c>
      <c r="U47" s="215">
        <v>5400</v>
      </c>
      <c r="V47" s="215">
        <v>2800</v>
      </c>
      <c r="W47" s="215">
        <v>4900</v>
      </c>
      <c r="X47" s="214"/>
      <c r="Y47" s="238"/>
      <c r="Z47" s="221" t="s">
        <v>583</v>
      </c>
      <c r="AA47" s="242">
        <v>371900</v>
      </c>
      <c r="AB47" s="213" t="s">
        <v>584</v>
      </c>
      <c r="AC47" s="242">
        <v>402751</v>
      </c>
      <c r="AD47" s="213" t="s">
        <v>585</v>
      </c>
      <c r="AE47" s="242">
        <v>385579</v>
      </c>
      <c r="AF47" s="239"/>
      <c r="AG47" s="239"/>
      <c r="AH47" s="248" t="s">
        <v>586</v>
      </c>
      <c r="AI47" s="258">
        <v>-10</v>
      </c>
      <c r="AJ47" s="258">
        <v>-35</v>
      </c>
      <c r="AK47" s="250">
        <v>14.406893481216001</v>
      </c>
      <c r="AL47" s="250">
        <v>0.49961629244400002</v>
      </c>
      <c r="AM47" s="250">
        <v>-0.11780335223500001</v>
      </c>
      <c r="AN47" s="250">
        <v>6.534038164E-3</v>
      </c>
      <c r="AO47" s="250">
        <v>-3.7077556049999998E-3</v>
      </c>
      <c r="AP47" s="250">
        <v>-9.5684993000000004E-5</v>
      </c>
      <c r="AQ47" s="250">
        <v>3.4011711999999998E-5</v>
      </c>
      <c r="AR47" s="250">
        <v>-3.3508993999999997E-5</v>
      </c>
      <c r="AS47" s="250">
        <v>-4.6884239999999997E-6</v>
      </c>
      <c r="AT47" s="250">
        <v>-3.077586E-6</v>
      </c>
      <c r="AU47" s="250">
        <v>2.3571288009970002</v>
      </c>
      <c r="AV47" s="250">
        <v>4.8286843912999998E-2</v>
      </c>
      <c r="AW47" s="250">
        <v>-6.3828921579999996E-3</v>
      </c>
      <c r="AX47" s="250">
        <v>3.7186287200000002E-4</v>
      </c>
      <c r="AY47" s="250">
        <v>-6.45933383E-4</v>
      </c>
      <c r="AZ47" s="250">
        <v>4.3841225700000001E-4</v>
      </c>
      <c r="BA47" s="250">
        <v>-1.554565E-6</v>
      </c>
      <c r="BB47" s="250">
        <v>-2.405795E-6</v>
      </c>
      <c r="BC47" s="250">
        <v>5.7823069999999997E-6</v>
      </c>
      <c r="BD47" s="250">
        <v>9.6702899999999997E-7</v>
      </c>
    </row>
    <row r="48" spans="2:56" ht="18" customHeight="1" x14ac:dyDescent="0.25">
      <c r="B48" s="212">
        <f t="shared" si="16"/>
        <v>2.4952038667839984</v>
      </c>
      <c r="C48" s="212">
        <f t="shared" si="17"/>
        <v>2.3330188527980003</v>
      </c>
      <c r="D48" s="212">
        <f t="shared" si="18"/>
        <v>2.272797656773998</v>
      </c>
      <c r="E48" s="212">
        <f t="shared" si="19"/>
        <v>2.576379456533</v>
      </c>
      <c r="F48" s="212">
        <f t="shared" si="20"/>
        <v>2.0478483002139982</v>
      </c>
      <c r="G48" s="212">
        <f t="shared" si="21"/>
        <v>2.851053659518</v>
      </c>
      <c r="H48" s="237">
        <v>3500</v>
      </c>
      <c r="I48" s="214" t="s">
        <v>458</v>
      </c>
      <c r="J48" s="215">
        <v>33200</v>
      </c>
      <c r="K48" s="214" t="s">
        <v>459</v>
      </c>
      <c r="L48" s="215">
        <v>33200</v>
      </c>
      <c r="M48" s="216">
        <v>23730</v>
      </c>
      <c r="N48" s="214" t="s">
        <v>460</v>
      </c>
      <c r="O48" s="215">
        <v>12900</v>
      </c>
      <c r="P48" s="214" t="s">
        <v>531</v>
      </c>
      <c r="Q48" s="215">
        <v>13000</v>
      </c>
      <c r="R48" s="214" t="s">
        <v>462</v>
      </c>
      <c r="S48" s="218">
        <v>2200</v>
      </c>
      <c r="T48" s="215">
        <v>10600</v>
      </c>
      <c r="U48" s="215">
        <v>5400</v>
      </c>
      <c r="V48" s="215">
        <v>2800</v>
      </c>
      <c r="W48" s="215">
        <v>4900</v>
      </c>
      <c r="X48" s="214"/>
      <c r="Y48" s="238"/>
      <c r="Z48" s="221" t="s">
        <v>587</v>
      </c>
      <c r="AA48" s="242">
        <v>395751</v>
      </c>
      <c r="AB48" s="213" t="s">
        <v>588</v>
      </c>
      <c r="AC48" s="242">
        <v>426602</v>
      </c>
      <c r="AD48" s="213" t="s">
        <v>589</v>
      </c>
      <c r="AE48" s="242">
        <v>409431</v>
      </c>
      <c r="AF48" s="239"/>
      <c r="AG48" s="239"/>
      <c r="AH48" s="248" t="s">
        <v>590</v>
      </c>
      <c r="AI48" s="258">
        <v>-10</v>
      </c>
      <c r="AJ48" s="258">
        <v>-35</v>
      </c>
      <c r="AK48" s="250">
        <v>15.733087566434</v>
      </c>
      <c r="AL48" s="250">
        <v>0.493259808327</v>
      </c>
      <c r="AM48" s="250">
        <v>-8.5126279392000001E-2</v>
      </c>
      <c r="AN48" s="250">
        <v>5.5562059569999999E-3</v>
      </c>
      <c r="AO48" s="250">
        <v>-1.7205456800000001E-3</v>
      </c>
      <c r="AP48" s="250">
        <v>-9.0098491100000001E-4</v>
      </c>
      <c r="AQ48" s="250">
        <v>2.5739270000000001E-5</v>
      </c>
      <c r="AR48" s="250">
        <v>-1.1839079000000001E-5</v>
      </c>
      <c r="AS48" s="250">
        <v>-2.3812417999999998E-5</v>
      </c>
      <c r="AT48" s="250">
        <v>1.2361000000000001E-7</v>
      </c>
      <c r="AU48" s="250">
        <v>2.214170911743</v>
      </c>
      <c r="AV48" s="250">
        <v>4.8055391524999998E-2</v>
      </c>
      <c r="AW48" s="250">
        <v>8.6516254870000007E-3</v>
      </c>
      <c r="AX48" s="250">
        <v>5.6829820300000001E-4</v>
      </c>
      <c r="AY48" s="250">
        <v>-4.69394851E-4</v>
      </c>
      <c r="AZ48" s="250">
        <v>2.03518935E-4</v>
      </c>
      <c r="BA48" s="250">
        <v>1.220783E-6</v>
      </c>
      <c r="BB48" s="250">
        <v>-5.6839779999999999E-6</v>
      </c>
      <c r="BC48" s="250">
        <v>2.379934E-6</v>
      </c>
      <c r="BD48" s="250">
        <v>3.748524E-6</v>
      </c>
    </row>
    <row r="49" spans="2:56" ht="18" customHeight="1" x14ac:dyDescent="0.25">
      <c r="B49" s="212">
        <f t="shared" si="16"/>
        <v>3.0721348201780025</v>
      </c>
      <c r="C49" s="212">
        <f t="shared" si="17"/>
        <v>3.0248398512520001</v>
      </c>
      <c r="D49" s="212">
        <f t="shared" si="18"/>
        <v>2.7874639741380025</v>
      </c>
      <c r="E49" s="212">
        <f t="shared" si="19"/>
        <v>3.3276770257520001</v>
      </c>
      <c r="F49" s="212">
        <f t="shared" si="20"/>
        <v>2.4979672212480022</v>
      </c>
      <c r="G49" s="212">
        <f t="shared" si="21"/>
        <v>3.6665555582520004</v>
      </c>
      <c r="H49" s="237">
        <v>3500</v>
      </c>
      <c r="I49" s="214" t="s">
        <v>458</v>
      </c>
      <c r="J49" s="215">
        <v>33200</v>
      </c>
      <c r="K49" s="214" t="s">
        <v>459</v>
      </c>
      <c r="L49" s="215">
        <v>33200</v>
      </c>
      <c r="M49" s="216">
        <v>23730</v>
      </c>
      <c r="N49" s="214" t="s">
        <v>460</v>
      </c>
      <c r="O49" s="215">
        <v>12900</v>
      </c>
      <c r="P49" s="214" t="s">
        <v>531</v>
      </c>
      <c r="Q49" s="215">
        <v>13000</v>
      </c>
      <c r="R49" s="214" t="s">
        <v>462</v>
      </c>
      <c r="S49" s="218">
        <v>2200</v>
      </c>
      <c r="T49" s="215">
        <v>10600</v>
      </c>
      <c r="U49" s="215">
        <v>5400</v>
      </c>
      <c r="V49" s="215">
        <v>2800</v>
      </c>
      <c r="W49" s="215">
        <v>4900</v>
      </c>
      <c r="X49" s="214"/>
      <c r="Y49" s="238"/>
      <c r="Z49" s="221" t="s">
        <v>591</v>
      </c>
      <c r="AA49" s="242">
        <v>428836</v>
      </c>
      <c r="AB49" s="213" t="s">
        <v>592</v>
      </c>
      <c r="AC49" s="242">
        <v>446778</v>
      </c>
      <c r="AD49" s="213" t="s">
        <v>593</v>
      </c>
      <c r="AE49" s="242">
        <v>429606</v>
      </c>
      <c r="AF49" s="239"/>
      <c r="AG49" s="239"/>
      <c r="AH49" s="248" t="s">
        <v>594</v>
      </c>
      <c r="AI49" s="258">
        <v>-10</v>
      </c>
      <c r="AJ49" s="258">
        <v>-35</v>
      </c>
      <c r="AK49" s="250">
        <v>21.113891046353</v>
      </c>
      <c r="AL49" s="250">
        <v>0.72238867071799995</v>
      </c>
      <c r="AM49" s="250">
        <v>-0.17038229173800001</v>
      </c>
      <c r="AN49" s="250">
        <v>8.8547344279999995E-3</v>
      </c>
      <c r="AO49" s="250">
        <v>-5.56158066E-3</v>
      </c>
      <c r="AP49" s="250">
        <v>-6.2345145700000004E-4</v>
      </c>
      <c r="AQ49" s="250">
        <v>3.8132522999999997E-5</v>
      </c>
      <c r="AR49" s="250">
        <v>-5.2276049E-5</v>
      </c>
      <c r="AS49" s="250">
        <v>-9.3396540000000006E-6</v>
      </c>
      <c r="AT49" s="250">
        <v>1.481818E-6</v>
      </c>
      <c r="AU49" s="250">
        <v>3.490817800002</v>
      </c>
      <c r="AV49" s="250">
        <v>0.1048169</v>
      </c>
      <c r="AW49" s="250">
        <v>-8.7528031999999992E-3</v>
      </c>
      <c r="AX49" s="250">
        <v>1.7641555000000001E-3</v>
      </c>
      <c r="AY49" s="250">
        <v>-1.6888569E-3</v>
      </c>
      <c r="AZ49" s="250">
        <v>5.6328655000000005E-4</v>
      </c>
      <c r="BA49" s="250">
        <v>1.1526638E-5</v>
      </c>
      <c r="BB49" s="250">
        <v>-1.9154328E-5</v>
      </c>
      <c r="BC49" s="250">
        <v>1.3092518E-5</v>
      </c>
      <c r="BD49" s="250">
        <v>4.5613239999999997E-6</v>
      </c>
    </row>
    <row r="50" spans="2:56" ht="18" customHeight="1" x14ac:dyDescent="0.25">
      <c r="B50" s="212">
        <f t="shared" si="16"/>
        <v>3.6313248847200001</v>
      </c>
      <c r="C50" s="212">
        <f t="shared" si="17"/>
        <v>3.6007505601949994</v>
      </c>
      <c r="D50" s="212">
        <f t="shared" si="18"/>
        <v>3.2374073092300035</v>
      </c>
      <c r="E50" s="212">
        <f t="shared" si="19"/>
        <v>4.1146643836449996</v>
      </c>
      <c r="F50" s="212">
        <f t="shared" si="20"/>
        <v>2.8122339648400021</v>
      </c>
      <c r="G50" s="212">
        <f t="shared" si="21"/>
        <v>4.746506636394999</v>
      </c>
      <c r="H50" s="237">
        <v>3500</v>
      </c>
      <c r="I50" s="214" t="s">
        <v>458</v>
      </c>
      <c r="J50" s="215">
        <v>33200</v>
      </c>
      <c r="K50" s="214" t="s">
        <v>459</v>
      </c>
      <c r="L50" s="215">
        <v>33200</v>
      </c>
      <c r="M50" s="216">
        <v>23730</v>
      </c>
      <c r="N50" s="214" t="s">
        <v>460</v>
      </c>
      <c r="O50" s="215">
        <v>12900</v>
      </c>
      <c r="P50" s="214" t="s">
        <v>531</v>
      </c>
      <c r="Q50" s="215">
        <v>13000</v>
      </c>
      <c r="R50" s="214" t="s">
        <v>462</v>
      </c>
      <c r="S50" s="218">
        <v>2200</v>
      </c>
      <c r="T50" s="215">
        <v>10600</v>
      </c>
      <c r="U50" s="215">
        <v>5400</v>
      </c>
      <c r="V50" s="215">
        <v>2800</v>
      </c>
      <c r="W50" s="215">
        <v>4900</v>
      </c>
      <c r="X50" s="214"/>
      <c r="Y50" s="238"/>
      <c r="Z50" s="221" t="s">
        <v>595</v>
      </c>
      <c r="AA50" s="242">
        <v>443951</v>
      </c>
      <c r="AB50" s="213" t="s">
        <v>596</v>
      </c>
      <c r="AC50" s="242">
        <v>531194</v>
      </c>
      <c r="AD50" s="213" t="s">
        <v>597</v>
      </c>
      <c r="AE50" s="229">
        <v>464481</v>
      </c>
      <c r="AF50" s="239"/>
      <c r="AG50" s="239"/>
      <c r="AH50" s="248" t="s">
        <v>598</v>
      </c>
      <c r="AI50" s="258">
        <v>-10</v>
      </c>
      <c r="AJ50" s="258">
        <v>-35</v>
      </c>
      <c r="AK50" s="250">
        <v>25.555942032890002</v>
      </c>
      <c r="AL50" s="250">
        <v>0.89929387776000003</v>
      </c>
      <c r="AM50" s="250">
        <v>-0.250040045298</v>
      </c>
      <c r="AN50" s="250">
        <v>1.1934636667000001E-2</v>
      </c>
      <c r="AO50" s="250">
        <v>-8.3356630380000008E-3</v>
      </c>
      <c r="AP50" s="250">
        <v>3.38984492E-4</v>
      </c>
      <c r="AQ50" s="250">
        <v>6.2670727000000003E-5</v>
      </c>
      <c r="AR50" s="250">
        <v>-7.4527440000000003E-5</v>
      </c>
      <c r="AS50" s="250">
        <v>1.2283382000000001E-5</v>
      </c>
      <c r="AT50" s="250">
        <v>-3.9569000000000002E-6</v>
      </c>
      <c r="AU50" s="250">
        <v>2.9155705056099999</v>
      </c>
      <c r="AV50" s="250">
        <v>3.5549397904000003E-2</v>
      </c>
      <c r="AW50" s="250">
        <v>4.9009153974999997E-2</v>
      </c>
      <c r="AX50" s="250">
        <v>2.1184707799999999E-4</v>
      </c>
      <c r="AY50" s="250">
        <v>9.43120592E-4</v>
      </c>
      <c r="AZ50" s="250">
        <v>-9.8310039899999991E-4</v>
      </c>
      <c r="BA50" s="250">
        <v>7.4918999999999997E-8</v>
      </c>
      <c r="BB50" s="250">
        <v>6.3591309999999996E-6</v>
      </c>
      <c r="BC50" s="250">
        <v>-1.8023914E-5</v>
      </c>
      <c r="BD50" s="250">
        <v>2.0080236999999999E-5</v>
      </c>
    </row>
    <row r="51" spans="2:56" ht="18" customHeight="1" x14ac:dyDescent="0.25">
      <c r="B51" s="212">
        <f t="shared" si="16"/>
        <v>4.6117961554049964</v>
      </c>
      <c r="C51" s="212">
        <f t="shared" si="17"/>
        <v>3.7822734448999995</v>
      </c>
      <c r="D51" s="212">
        <f t="shared" si="18"/>
        <v>4.1853445970649945</v>
      </c>
      <c r="E51" s="212">
        <f t="shared" si="19"/>
        <v>4.0819173083199987</v>
      </c>
      <c r="F51" s="212">
        <f t="shared" si="20"/>
        <v>3.7500441858749944</v>
      </c>
      <c r="G51" s="212">
        <f t="shared" si="21"/>
        <v>4.4224497944399985</v>
      </c>
      <c r="H51" s="237">
        <v>4000</v>
      </c>
      <c r="I51" s="214" t="s">
        <v>407</v>
      </c>
      <c r="J51" s="215">
        <v>33800</v>
      </c>
      <c r="K51" s="214" t="s">
        <v>408</v>
      </c>
      <c r="L51" s="215">
        <v>33800</v>
      </c>
      <c r="M51" s="216">
        <v>23730</v>
      </c>
      <c r="N51" s="214" t="s">
        <v>409</v>
      </c>
      <c r="O51" s="216">
        <v>13300</v>
      </c>
      <c r="P51" s="214" t="s">
        <v>410</v>
      </c>
      <c r="Q51" s="215">
        <v>17600</v>
      </c>
      <c r="R51" s="214" t="s">
        <v>411</v>
      </c>
      <c r="S51" s="218">
        <v>3300</v>
      </c>
      <c r="T51" s="215">
        <v>10600</v>
      </c>
      <c r="U51" s="215">
        <v>5400</v>
      </c>
      <c r="V51" s="215">
        <v>2800</v>
      </c>
      <c r="W51" s="215">
        <v>4900</v>
      </c>
      <c r="X51" s="214"/>
      <c r="Y51" s="238"/>
      <c r="Z51" s="221" t="s">
        <v>599</v>
      </c>
      <c r="AA51" s="229">
        <v>551766</v>
      </c>
      <c r="AB51" s="213" t="s">
        <v>600</v>
      </c>
      <c r="AC51" s="242">
        <v>626316</v>
      </c>
      <c r="AD51" s="213" t="s">
        <v>601</v>
      </c>
      <c r="AE51" s="242">
        <v>584703</v>
      </c>
      <c r="AF51" s="239"/>
      <c r="AG51" s="239"/>
      <c r="AH51" s="248" t="s">
        <v>602</v>
      </c>
      <c r="AI51" s="258">
        <v>-10</v>
      </c>
      <c r="AJ51" s="258">
        <v>-35</v>
      </c>
      <c r="AK51" s="250">
        <v>31.131160841389999</v>
      </c>
      <c r="AL51" s="250">
        <v>1.0782561780290001</v>
      </c>
      <c r="AM51" s="250">
        <v>-0.24030507860799999</v>
      </c>
      <c r="AN51" s="250">
        <v>1.3862849494000001E-2</v>
      </c>
      <c r="AO51" s="250">
        <v>-7.6523181460000003E-3</v>
      </c>
      <c r="AP51" s="250">
        <v>-8.3928820700000003E-4</v>
      </c>
      <c r="AQ51" s="250">
        <v>6.4870375999999996E-5</v>
      </c>
      <c r="AR51" s="250">
        <v>-7.3669906999999997E-5</v>
      </c>
      <c r="AS51" s="250">
        <v>-1.4123945E-5</v>
      </c>
      <c r="AT51" s="250">
        <v>1.2442450000000001E-6</v>
      </c>
      <c r="AU51" s="250">
        <v>3.5650783442249998</v>
      </c>
      <c r="AV51" s="250">
        <v>4.2781826441000002E-2</v>
      </c>
      <c r="AW51" s="250">
        <v>4.8126169938999999E-2</v>
      </c>
      <c r="AX51" s="250">
        <v>3.029127E-6</v>
      </c>
      <c r="AY51" s="250">
        <v>1.35976007E-4</v>
      </c>
      <c r="AZ51" s="250">
        <v>-1.69148221E-4</v>
      </c>
      <c r="BA51" s="250">
        <v>2.2979E-8</v>
      </c>
      <c r="BB51" s="250">
        <v>-5.4679999999999997E-8</v>
      </c>
      <c r="BC51" s="250">
        <v>5.516827E-6</v>
      </c>
      <c r="BD51" s="250">
        <v>8.7408120000000006E-6</v>
      </c>
    </row>
    <row r="52" spans="2:56" ht="18" customHeight="1" x14ac:dyDescent="0.25">
      <c r="B52" s="212">
        <f t="shared" si="16"/>
        <v>6.0299225532909979</v>
      </c>
      <c r="C52" s="212">
        <f t="shared" si="17"/>
        <v>5.136671269701</v>
      </c>
      <c r="D52" s="212">
        <f t="shared" si="18"/>
        <v>5.4577339169410006</v>
      </c>
      <c r="E52" s="212">
        <f t="shared" si="19"/>
        <v>5.5543148683909997</v>
      </c>
      <c r="F52" s="212">
        <f t="shared" si="20"/>
        <v>4.8783899223410021</v>
      </c>
      <c r="G52" s="212">
        <f t="shared" si="21"/>
        <v>6.0086452067810008</v>
      </c>
      <c r="H52" s="237">
        <v>4000</v>
      </c>
      <c r="I52" s="214" t="s">
        <v>407</v>
      </c>
      <c r="J52" s="215">
        <v>33800</v>
      </c>
      <c r="K52" s="214" t="s">
        <v>408</v>
      </c>
      <c r="L52" s="215">
        <v>33800</v>
      </c>
      <c r="M52" s="216">
        <v>23730</v>
      </c>
      <c r="N52" s="214" t="s">
        <v>409</v>
      </c>
      <c r="O52" s="216">
        <v>13300</v>
      </c>
      <c r="P52" s="214" t="s">
        <v>559</v>
      </c>
      <c r="Q52" s="215">
        <v>21000</v>
      </c>
      <c r="R52" s="214" t="s">
        <v>411</v>
      </c>
      <c r="S52" s="218">
        <v>3300</v>
      </c>
      <c r="T52" s="215">
        <v>10600</v>
      </c>
      <c r="U52" s="215">
        <v>5400</v>
      </c>
      <c r="V52" s="215">
        <v>2800</v>
      </c>
      <c r="W52" s="215">
        <v>4900</v>
      </c>
      <c r="X52" s="214"/>
      <c r="Y52" s="239"/>
      <c r="Z52" s="213" t="s">
        <v>603</v>
      </c>
      <c r="AA52" s="247" t="s">
        <v>312</v>
      </c>
      <c r="AB52" s="213" t="s">
        <v>604</v>
      </c>
      <c r="AC52" s="247" t="s">
        <v>312</v>
      </c>
      <c r="AD52" s="213" t="s">
        <v>605</v>
      </c>
      <c r="AE52" s="247" t="s">
        <v>312</v>
      </c>
      <c r="AF52" s="239"/>
      <c r="AG52" s="239"/>
      <c r="AH52" s="251" t="s">
        <v>606</v>
      </c>
      <c r="AI52" s="258">
        <v>-10</v>
      </c>
      <c r="AJ52" s="258">
        <v>-35</v>
      </c>
      <c r="AK52" s="250">
        <v>40.214350410530997</v>
      </c>
      <c r="AL52" s="250">
        <v>1.378481545514</v>
      </c>
      <c r="AM52" s="250">
        <v>-0.27328839851499998</v>
      </c>
      <c r="AN52" s="250">
        <v>1.7536989677999999E-2</v>
      </c>
      <c r="AO52" s="250">
        <v>-8.9445770520000002E-3</v>
      </c>
      <c r="AP52" s="250">
        <v>-1.7975119749999999E-3</v>
      </c>
      <c r="AQ52" s="250">
        <v>8.2338656000000005E-5</v>
      </c>
      <c r="AR52" s="250">
        <v>-9.2370047999999996E-5</v>
      </c>
      <c r="AS52" s="250">
        <v>-2.8848711000000001E-5</v>
      </c>
      <c r="AT52" s="250">
        <v>4.7755549999999999E-6</v>
      </c>
      <c r="AU52" s="250">
        <v>4.6394056457410002</v>
      </c>
      <c r="AV52" s="250">
        <v>5.7994989476E-2</v>
      </c>
      <c r="AW52" s="250">
        <v>3.4970495593000001E-2</v>
      </c>
      <c r="AX52" s="250">
        <v>3.059673E-6</v>
      </c>
      <c r="AY52" s="250">
        <v>-1.08737323E-4</v>
      </c>
      <c r="AZ52" s="250">
        <v>8.6983617399999998E-4</v>
      </c>
      <c r="BA52" s="250">
        <v>-5.6435289999999996E-6</v>
      </c>
      <c r="BB52" s="250">
        <v>-5.9936000000000001E-8</v>
      </c>
      <c r="BC52" s="250">
        <v>1.5072169E-5</v>
      </c>
      <c r="BD52" s="250">
        <v>2.8994409999999998E-6</v>
      </c>
    </row>
    <row r="53" spans="2:56" ht="18" customHeight="1" x14ac:dyDescent="0.25">
      <c r="B53" s="212">
        <f t="shared" si="16"/>
        <v>7.5585274984799895</v>
      </c>
      <c r="C53" s="212">
        <f t="shared" si="17"/>
        <v>6.3696419049320001</v>
      </c>
      <c r="D53" s="212">
        <f t="shared" si="18"/>
        <v>6.8659809451199934</v>
      </c>
      <c r="E53" s="212">
        <f t="shared" si="19"/>
        <v>6.8921488093919985</v>
      </c>
      <c r="F53" s="212">
        <f t="shared" si="20"/>
        <v>6.1535706382599926</v>
      </c>
      <c r="G53" s="212">
        <f t="shared" si="21"/>
        <v>7.4540225782519984</v>
      </c>
      <c r="H53" s="237">
        <v>4000</v>
      </c>
      <c r="I53" s="214" t="s">
        <v>407</v>
      </c>
      <c r="J53" s="215">
        <v>33800</v>
      </c>
      <c r="K53" s="214" t="s">
        <v>408</v>
      </c>
      <c r="L53" s="215">
        <v>33800</v>
      </c>
      <c r="M53" s="216">
        <v>23730</v>
      </c>
      <c r="N53" s="214" t="s">
        <v>409</v>
      </c>
      <c r="O53" s="216">
        <v>13300</v>
      </c>
      <c r="P53" s="214" t="s">
        <v>559</v>
      </c>
      <c r="Q53" s="215">
        <v>21000</v>
      </c>
      <c r="R53" s="214" t="s">
        <v>411</v>
      </c>
      <c r="S53" s="218">
        <v>3300</v>
      </c>
      <c r="T53" s="215">
        <v>10600</v>
      </c>
      <c r="U53" s="215">
        <v>5400</v>
      </c>
      <c r="V53" s="215">
        <v>2800</v>
      </c>
      <c r="W53" s="215">
        <v>4900</v>
      </c>
      <c r="X53" s="214"/>
      <c r="Y53" s="239"/>
      <c r="Z53" s="213" t="s">
        <v>607</v>
      </c>
      <c r="AA53" s="229">
        <v>692322</v>
      </c>
      <c r="AB53" s="254"/>
      <c r="AC53" s="242"/>
      <c r="AD53" s="224"/>
      <c r="AE53" s="242"/>
      <c r="AF53" s="239"/>
      <c r="AG53" s="239"/>
      <c r="AH53" s="251"/>
      <c r="AI53" s="258">
        <v>-10</v>
      </c>
      <c r="AJ53" s="258">
        <v>-35</v>
      </c>
      <c r="AK53" s="250">
        <v>52.298801869744999</v>
      </c>
      <c r="AL53" s="250">
        <v>1.8535354033810001</v>
      </c>
      <c r="AM53" s="250">
        <v>-0.40945305385699998</v>
      </c>
      <c r="AN53" s="250">
        <v>2.3993897771999999E-2</v>
      </c>
      <c r="AO53" s="250">
        <v>-1.4217938316E-2</v>
      </c>
      <c r="AP53" s="250">
        <v>-1.6416754449999999E-3</v>
      </c>
      <c r="AQ53" s="250">
        <v>1.09312794E-4</v>
      </c>
      <c r="AR53" s="250">
        <v>-1.4359858899999999E-4</v>
      </c>
      <c r="AS53" s="250">
        <v>-2.4711297E-5</v>
      </c>
      <c r="AT53" s="250">
        <v>2.8111480000000001E-6</v>
      </c>
      <c r="AU53" s="250">
        <v>6.2148208409969996</v>
      </c>
      <c r="AV53" s="250">
        <v>7.6332887552000003E-2</v>
      </c>
      <c r="AW53" s="250">
        <v>3.4794220911999997E-2</v>
      </c>
      <c r="AX53" s="250">
        <v>3.4575310000000002E-6</v>
      </c>
      <c r="AY53" s="250">
        <v>-1.97820645E-4</v>
      </c>
      <c r="AZ53" s="250">
        <v>1.193500528E-3</v>
      </c>
      <c r="BA53" s="250">
        <v>2.1372000000000001E-8</v>
      </c>
      <c r="BB53" s="250">
        <v>-7.0535000000000003E-8</v>
      </c>
      <c r="BC53" s="250">
        <v>1.4189158E-5</v>
      </c>
      <c r="BD53" s="250">
        <v>6.7005400000000005E-7</v>
      </c>
    </row>
    <row r="54" spans="2:56" ht="18" customHeight="1" x14ac:dyDescent="0.25">
      <c r="B54" s="212">
        <f t="shared" si="16"/>
        <v>7.5585274984799895</v>
      </c>
      <c r="C54" s="212">
        <f t="shared" si="17"/>
        <v>6.3696419049320001</v>
      </c>
      <c r="D54" s="212">
        <f t="shared" si="18"/>
        <v>6.8659809451199934</v>
      </c>
      <c r="E54" s="212">
        <f t="shared" si="19"/>
        <v>6.8921488093919985</v>
      </c>
      <c r="F54" s="212">
        <f t="shared" si="20"/>
        <v>6.1535706382599926</v>
      </c>
      <c r="G54" s="212">
        <f t="shared" si="21"/>
        <v>7.4540225782519984</v>
      </c>
      <c r="H54" s="237">
        <v>4000</v>
      </c>
      <c r="I54" s="214" t="s">
        <v>407</v>
      </c>
      <c r="J54" s="215">
        <v>33800</v>
      </c>
      <c r="K54" s="214" t="s">
        <v>408</v>
      </c>
      <c r="L54" s="215">
        <v>33800</v>
      </c>
      <c r="M54" s="216">
        <v>23730</v>
      </c>
      <c r="N54" s="214" t="s">
        <v>409</v>
      </c>
      <c r="O54" s="216">
        <v>13300</v>
      </c>
      <c r="P54" s="214" t="s">
        <v>559</v>
      </c>
      <c r="Q54" s="215">
        <v>21000</v>
      </c>
      <c r="R54" s="214" t="s">
        <v>411</v>
      </c>
      <c r="S54" s="218">
        <v>3300</v>
      </c>
      <c r="T54" s="215">
        <v>10600</v>
      </c>
      <c r="U54" s="215">
        <v>5400</v>
      </c>
      <c r="V54" s="215">
        <v>2800</v>
      </c>
      <c r="W54" s="215">
        <v>4900</v>
      </c>
      <c r="X54" s="214"/>
      <c r="Y54" s="239"/>
      <c r="Z54" s="253" t="s">
        <v>608</v>
      </c>
      <c r="AA54" s="242">
        <v>875238</v>
      </c>
      <c r="AB54" s="213" t="s">
        <v>609</v>
      </c>
      <c r="AC54" s="242">
        <v>893868</v>
      </c>
      <c r="AD54" s="244" t="s">
        <v>610</v>
      </c>
      <c r="AE54" s="242">
        <v>885339</v>
      </c>
      <c r="AF54" s="239"/>
      <c r="AG54" s="239"/>
      <c r="AH54" s="251" t="s">
        <v>611</v>
      </c>
      <c r="AI54" s="258">
        <v>-10</v>
      </c>
      <c r="AJ54" s="258">
        <v>-35</v>
      </c>
      <c r="AK54" s="250">
        <v>52.298801869744999</v>
      </c>
      <c r="AL54" s="250">
        <v>1.8535354033810001</v>
      </c>
      <c r="AM54" s="250">
        <v>-0.40945305385699998</v>
      </c>
      <c r="AN54" s="250">
        <v>2.3993897771999999E-2</v>
      </c>
      <c r="AO54" s="250">
        <v>-1.4217938316E-2</v>
      </c>
      <c r="AP54" s="250">
        <v>-1.6416754449999999E-3</v>
      </c>
      <c r="AQ54" s="250">
        <v>1.09312794E-4</v>
      </c>
      <c r="AR54" s="250">
        <v>-1.4359858899999999E-4</v>
      </c>
      <c r="AS54" s="250">
        <v>-2.4711297E-5</v>
      </c>
      <c r="AT54" s="250">
        <v>2.8111480000000001E-6</v>
      </c>
      <c r="AU54" s="250">
        <v>6.2148208409969996</v>
      </c>
      <c r="AV54" s="250">
        <v>7.6332887552000003E-2</v>
      </c>
      <c r="AW54" s="250">
        <v>3.4794220911999997E-2</v>
      </c>
      <c r="AX54" s="250">
        <v>3.4575310000000002E-6</v>
      </c>
      <c r="AY54" s="250">
        <v>-1.97820645E-4</v>
      </c>
      <c r="AZ54" s="250">
        <v>1.193500528E-3</v>
      </c>
      <c r="BA54" s="250">
        <v>2.1372000000000001E-8</v>
      </c>
      <c r="BB54" s="250">
        <v>-7.0535000000000003E-8</v>
      </c>
      <c r="BC54" s="250">
        <v>1.4189158E-5</v>
      </c>
      <c r="BD54" s="250">
        <v>6.7005400000000005E-7</v>
      </c>
    </row>
    <row r="55" spans="2:56" ht="18" customHeight="1" x14ac:dyDescent="0.25">
      <c r="B55" s="212">
        <f t="shared" si="16"/>
        <v>9.0707475157709876</v>
      </c>
      <c r="C55" s="212">
        <f t="shared" si="17"/>
        <v>7.6665621535640023</v>
      </c>
      <c r="D55" s="212">
        <f t="shared" si="18"/>
        <v>8.2175267346109884</v>
      </c>
      <c r="E55" s="212">
        <f t="shared" si="19"/>
        <v>8.3302027958540013</v>
      </c>
      <c r="F55" s="212">
        <f t="shared" si="20"/>
        <v>7.343848771550987</v>
      </c>
      <c r="G55" s="212">
        <f t="shared" si="21"/>
        <v>9.0661752542940004</v>
      </c>
      <c r="H55" s="237">
        <v>4000</v>
      </c>
      <c r="I55" s="214" t="s">
        <v>571</v>
      </c>
      <c r="J55" s="215">
        <v>51800</v>
      </c>
      <c r="K55" s="214" t="s">
        <v>408</v>
      </c>
      <c r="L55" s="215">
        <v>33800</v>
      </c>
      <c r="M55" s="216">
        <v>23730</v>
      </c>
      <c r="N55" s="214" t="s">
        <v>409</v>
      </c>
      <c r="O55" s="216">
        <v>13300</v>
      </c>
      <c r="P55" s="214" t="s">
        <v>559</v>
      </c>
      <c r="Q55" s="215">
        <v>21000</v>
      </c>
      <c r="R55" s="214" t="s">
        <v>411</v>
      </c>
      <c r="S55" s="218">
        <v>3300</v>
      </c>
      <c r="T55" s="215">
        <v>10600</v>
      </c>
      <c r="U55" s="215">
        <v>5400</v>
      </c>
      <c r="V55" s="215">
        <v>2800</v>
      </c>
      <c r="W55" s="215">
        <v>4900</v>
      </c>
      <c r="X55" s="214"/>
      <c r="Y55" s="239"/>
      <c r="Z55" s="213" t="s">
        <v>612</v>
      </c>
      <c r="AA55" s="242">
        <v>700115</v>
      </c>
      <c r="AB55" s="213"/>
      <c r="AC55" s="229"/>
      <c r="AD55" s="224"/>
      <c r="AE55" s="229"/>
      <c r="AF55" s="239"/>
      <c r="AG55" s="239"/>
      <c r="AH55" s="251"/>
      <c r="AI55" s="258">
        <v>-10</v>
      </c>
      <c r="AJ55" s="258">
        <v>-35</v>
      </c>
      <c r="AK55" s="250">
        <v>60.567549573805998</v>
      </c>
      <c r="AL55" s="250">
        <v>2.0754489786980002</v>
      </c>
      <c r="AM55" s="250">
        <v>-0.43141363473200001</v>
      </c>
      <c r="AN55" s="250">
        <v>2.5926116103999999E-2</v>
      </c>
      <c r="AO55" s="250">
        <v>-1.3991918623E-2</v>
      </c>
      <c r="AP55" s="250">
        <v>-2.2493265980000001E-3</v>
      </c>
      <c r="AQ55" s="250">
        <v>1.13316087E-4</v>
      </c>
      <c r="AR55" s="250">
        <v>-1.4027940699999999E-4</v>
      </c>
      <c r="AS55" s="250">
        <v>-3.8341445999999998E-5</v>
      </c>
      <c r="AT55" s="250">
        <v>3.6906100000000001E-6</v>
      </c>
      <c r="AU55" s="250">
        <v>7.2049878133240002</v>
      </c>
      <c r="AV55" s="250">
        <v>0.10197108099799999</v>
      </c>
      <c r="AW55" s="250">
        <v>7.9404203192999998E-2</v>
      </c>
      <c r="AX55" s="250">
        <v>-7.0586499999999997E-6</v>
      </c>
      <c r="AY55" s="250">
        <v>6.9904178899999996E-4</v>
      </c>
      <c r="AZ55" s="250">
        <v>3.5813248300000001E-4</v>
      </c>
      <c r="BA55" s="250">
        <v>-1.2838092E-5</v>
      </c>
      <c r="BB55" s="250">
        <v>6.1235669999999998E-6</v>
      </c>
      <c r="BC55" s="250">
        <v>2.4825789999999998E-6</v>
      </c>
      <c r="BD55" s="250">
        <v>8.7066230000000002E-6</v>
      </c>
    </row>
    <row r="56" spans="2:56" ht="20.25" customHeight="1" x14ac:dyDescent="0.25">
      <c r="B56" s="212">
        <f t="shared" si="16"/>
        <v>9.0707475157709876</v>
      </c>
      <c r="C56" s="212">
        <f t="shared" si="17"/>
        <v>7.6665621535640023</v>
      </c>
      <c r="D56" s="212">
        <f t="shared" si="18"/>
        <v>8.2175267346109884</v>
      </c>
      <c r="E56" s="212">
        <f t="shared" si="19"/>
        <v>8.3302027958540013</v>
      </c>
      <c r="F56" s="212">
        <f t="shared" si="20"/>
        <v>7.343848771550987</v>
      </c>
      <c r="G56" s="212">
        <f t="shared" si="21"/>
        <v>9.0661752542940004</v>
      </c>
      <c r="H56" s="257" t="s">
        <v>570</v>
      </c>
      <c r="I56" s="214" t="s">
        <v>571</v>
      </c>
      <c r="J56" s="215">
        <v>51800</v>
      </c>
      <c r="K56" s="214" t="s">
        <v>408</v>
      </c>
      <c r="L56" s="215">
        <v>33800</v>
      </c>
      <c r="M56" s="216">
        <v>23730</v>
      </c>
      <c r="N56" s="214" t="s">
        <v>409</v>
      </c>
      <c r="O56" s="216">
        <v>13300</v>
      </c>
      <c r="P56" s="214" t="s">
        <v>559</v>
      </c>
      <c r="Q56" s="215">
        <v>21000</v>
      </c>
      <c r="R56" s="214" t="s">
        <v>411</v>
      </c>
      <c r="S56" s="218">
        <v>3300</v>
      </c>
      <c r="T56" s="215">
        <v>10600</v>
      </c>
      <c r="U56" s="215">
        <v>5400</v>
      </c>
      <c r="V56" s="215">
        <v>2800</v>
      </c>
      <c r="W56" s="215">
        <v>4900</v>
      </c>
      <c r="X56" s="214"/>
      <c r="Y56" s="223"/>
      <c r="Z56" s="213" t="s">
        <v>613</v>
      </c>
      <c r="AA56" s="242">
        <v>942227</v>
      </c>
      <c r="AB56" s="213" t="s">
        <v>614</v>
      </c>
      <c r="AC56" s="229">
        <v>960857</v>
      </c>
      <c r="AD56" s="213" t="s">
        <v>615</v>
      </c>
      <c r="AE56" s="229">
        <v>952328</v>
      </c>
      <c r="AF56" s="239"/>
      <c r="AG56" s="239"/>
      <c r="AH56" s="251" t="s">
        <v>616</v>
      </c>
      <c r="AI56" s="258">
        <v>-10</v>
      </c>
      <c r="AJ56" s="258">
        <v>-35</v>
      </c>
      <c r="AK56" s="250">
        <v>60.567549573805998</v>
      </c>
      <c r="AL56" s="250">
        <v>2.0754489786980002</v>
      </c>
      <c r="AM56" s="250">
        <v>-0.43141363473200001</v>
      </c>
      <c r="AN56" s="250">
        <v>2.5926116103999999E-2</v>
      </c>
      <c r="AO56" s="250">
        <v>-1.3991918623E-2</v>
      </c>
      <c r="AP56" s="250">
        <v>-2.2493265980000001E-3</v>
      </c>
      <c r="AQ56" s="250">
        <v>1.13316087E-4</v>
      </c>
      <c r="AR56" s="250">
        <v>-1.4027940699999999E-4</v>
      </c>
      <c r="AS56" s="250">
        <v>-3.8341445999999998E-5</v>
      </c>
      <c r="AT56" s="250">
        <v>3.6906100000000001E-6</v>
      </c>
      <c r="AU56" s="250">
        <v>7.2049878133240002</v>
      </c>
      <c r="AV56" s="250">
        <v>0.10197108099799999</v>
      </c>
      <c r="AW56" s="250">
        <v>7.9404203192999998E-2</v>
      </c>
      <c r="AX56" s="250">
        <v>-7.0586499999999997E-6</v>
      </c>
      <c r="AY56" s="250">
        <v>6.9904178899999996E-4</v>
      </c>
      <c r="AZ56" s="250">
        <v>3.5813248300000001E-4</v>
      </c>
      <c r="BA56" s="250">
        <v>-1.2838092E-5</v>
      </c>
      <c r="BB56" s="250">
        <v>6.1235669999999998E-6</v>
      </c>
      <c r="BC56" s="250">
        <v>2.4825789999999998E-6</v>
      </c>
      <c r="BD56" s="250">
        <v>8.7066230000000002E-6</v>
      </c>
    </row>
    <row r="57" spans="2:56" ht="21.75" customHeight="1" x14ac:dyDescent="0.25">
      <c r="B57" s="972" t="s">
        <v>617</v>
      </c>
      <c r="C57" s="972"/>
      <c r="D57" s="972"/>
      <c r="E57" s="972"/>
      <c r="F57" s="972"/>
      <c r="G57" s="972"/>
      <c r="H57" s="972"/>
      <c r="I57" s="972"/>
      <c r="J57" s="972"/>
      <c r="K57" s="972"/>
      <c r="L57" s="972"/>
      <c r="M57" s="972"/>
      <c r="N57" s="972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972"/>
      <c r="AB57" s="972"/>
      <c r="AC57" s="972"/>
      <c r="AD57" s="972"/>
      <c r="AE57" s="972"/>
      <c r="AF57" s="245"/>
      <c r="AG57" s="245"/>
    </row>
    <row r="58" spans="2:56" ht="18.2" customHeight="1" x14ac:dyDescent="0.25">
      <c r="B58" s="212">
        <f t="shared" ref="B58:B68" si="22">IF(AND($D$4&lt;=AI58,$D$4&gt;=AJ58),AK58+AL58*$D$4+AM58*40+AN58*$D$4*$D$4+AO58*$D$4*40+AP58*40*40+AQ58*$D$4*$D$4*$D$4+AR58*40*$D$4*$D$4+AS58*$D$4*40*40+AT58*40*40*40,0)</f>
        <v>0</v>
      </c>
      <c r="C58" s="212">
        <f t="shared" ref="C58:C68" si="23">IF(AND($D$4&lt;=AI58,$D$4&gt;=AJ58),AU58+AV58*$D$4+AW58*40+AX58*$D$4*$D$4+AY58*$D$4*40+AZ58*40*40+BA58*$D$4*$D$4*$D$4+BB58*40*$D$4*$D$4+BC58*$D$4*40*40+BD58*40*40*40,0)</f>
        <v>0</v>
      </c>
      <c r="D58" s="212">
        <f t="shared" ref="D58:D68" si="24">IF(AND($D$4&lt;=AI58,$D$4&gt;=AJ58),AK58+AL58*$D$4+AM58*45+AN58*$D$4*$D$4+AO58*$D$4*45+AP58*45*45+AQ58*$D$4*$D$4*$D$4+AR58*45*$D$4*$D$4+AS58*$D$4*45*45+AT58*45*45*45,0)</f>
        <v>0</v>
      </c>
      <c r="E58" s="212">
        <f t="shared" ref="E58:E68" si="25">IF(AND($D$4&lt;=AI58,$D$4&gt;=AJ58),AU58+AV58*$D$4+AW58*45+AX58*$D$4*$D$4+AY58*$D$4*45+AZ58*45*45+BA58*$D$4*$D$4*$D$4+BB58*45*$D$4*$D$4+BC58*$D$4*45*45+BD58*45*45*45,0)</f>
        <v>0</v>
      </c>
      <c r="F58" s="212">
        <f t="shared" ref="F58:F68" si="26">IF(AND($D$4&lt;=AI58,$D$4&gt;=AJ58),AK58+AL58*$D$4+AM58*50+AN58*$D$4*$D$4+AO58*$D$4*50+AP58*50*50+AQ58*$D$4*$D$4*$D$4+AR58*50*$D$4*$D$4+AS58*$D$4*50*50+AT58*50*50*50,0)</f>
        <v>0</v>
      </c>
      <c r="G58" s="212">
        <f t="shared" ref="G58:G68" si="27">IF(AND($D$4&lt;=AI58,$D$4&gt;=AJ58),AU58+AV58*$D$4+AW58*50+AX58*$D$4*$D$4+AY58*$D$4*50+AZ58*50*50+BA58*$D$4*$D$4*$D$4+BB58*50*$D$4*$D$4+BC58*$D$4*50*50+BD58*50*50*50,0)</f>
        <v>0</v>
      </c>
      <c r="H58" s="237">
        <v>3500</v>
      </c>
      <c r="I58" s="214" t="s">
        <v>458</v>
      </c>
      <c r="J58" s="215">
        <v>33200</v>
      </c>
      <c r="K58" s="214" t="s">
        <v>459</v>
      </c>
      <c r="L58" s="215">
        <v>33200</v>
      </c>
      <c r="M58" s="216">
        <v>23730</v>
      </c>
      <c r="N58" s="214" t="s">
        <v>460</v>
      </c>
      <c r="O58" s="215">
        <v>12900</v>
      </c>
      <c r="P58" s="214" t="s">
        <v>618</v>
      </c>
      <c r="Q58" s="215">
        <v>10400</v>
      </c>
      <c r="R58" s="214" t="s">
        <v>462</v>
      </c>
      <c r="S58" s="218">
        <v>2200</v>
      </c>
      <c r="T58" s="215">
        <v>10600</v>
      </c>
      <c r="U58" s="215">
        <v>5400</v>
      </c>
      <c r="V58" s="215">
        <v>2800</v>
      </c>
      <c r="W58" s="215">
        <v>4900</v>
      </c>
      <c r="X58" s="214" t="s">
        <v>619</v>
      </c>
      <c r="Y58" s="259">
        <v>288735</v>
      </c>
      <c r="Z58" s="221" t="s">
        <v>620</v>
      </c>
      <c r="AA58" s="259">
        <v>296822</v>
      </c>
      <c r="AB58" s="213" t="s">
        <v>621</v>
      </c>
      <c r="AC58" s="260">
        <v>336659</v>
      </c>
      <c r="AD58" s="213" t="s">
        <v>622</v>
      </c>
      <c r="AE58" s="259">
        <v>332403</v>
      </c>
      <c r="AF58" s="239"/>
      <c r="AG58" s="239"/>
      <c r="AH58" s="256" t="s">
        <v>623</v>
      </c>
      <c r="AI58" s="261">
        <v>0</v>
      </c>
      <c r="AJ58" s="261">
        <v>-20</v>
      </c>
      <c r="AK58" s="252">
        <v>14.629299925750001</v>
      </c>
      <c r="AL58" s="252">
        <v>0.425511770495</v>
      </c>
      <c r="AM58" s="252">
        <v>-0.29423409803</v>
      </c>
      <c r="AN58" s="252">
        <v>7.5466457790000002E-3</v>
      </c>
      <c r="AO58" s="252">
        <v>-2.3727353730000002E-3</v>
      </c>
      <c r="AP58" s="252">
        <v>4.8772688659999997E-3</v>
      </c>
      <c r="AQ58" s="252">
        <v>2.0872076000000001E-5</v>
      </c>
      <c r="AR58" s="252">
        <v>-8.8562229999999999E-5</v>
      </c>
      <c r="AS58" s="252">
        <v>-2.3264872000000002E-5</v>
      </c>
      <c r="AT58" s="252">
        <v>-4.3029257000000001E-5</v>
      </c>
      <c r="AU58" s="252">
        <v>0.94730231020400002</v>
      </c>
      <c r="AV58" s="252">
        <v>-1.2669610891999999E-2</v>
      </c>
      <c r="AW58" s="252">
        <v>1.5262018923E-2</v>
      </c>
      <c r="AX58" s="252">
        <v>-1.20593293E-4</v>
      </c>
      <c r="AY58" s="252">
        <v>4.4477318799999999E-4</v>
      </c>
      <c r="AZ58" s="252">
        <v>2.9135946099999999E-4</v>
      </c>
      <c r="BA58" s="252">
        <v>-7.4798899999999999E-7</v>
      </c>
      <c r="BB58" s="252">
        <v>-4.6573920000000003E-6</v>
      </c>
      <c r="BC58" s="252">
        <v>-1.7313630000000001E-6</v>
      </c>
      <c r="BD58" s="252">
        <v>1.4556310000000001E-6</v>
      </c>
    </row>
    <row r="59" spans="2:56" ht="18.2" customHeight="1" x14ac:dyDescent="0.25">
      <c r="B59" s="212">
        <f t="shared" si="22"/>
        <v>0</v>
      </c>
      <c r="C59" s="212">
        <f t="shared" si="23"/>
        <v>0</v>
      </c>
      <c r="D59" s="212">
        <f t="shared" si="24"/>
        <v>0</v>
      </c>
      <c r="E59" s="212">
        <f t="shared" si="25"/>
        <v>0</v>
      </c>
      <c r="F59" s="212">
        <f t="shared" si="26"/>
        <v>0</v>
      </c>
      <c r="G59" s="212">
        <f t="shared" si="27"/>
        <v>0</v>
      </c>
      <c r="H59" s="237">
        <v>3500</v>
      </c>
      <c r="I59" s="214" t="s">
        <v>458</v>
      </c>
      <c r="J59" s="215">
        <v>33200</v>
      </c>
      <c r="K59" s="214" t="s">
        <v>459</v>
      </c>
      <c r="L59" s="215">
        <v>33200</v>
      </c>
      <c r="M59" s="216">
        <v>23730</v>
      </c>
      <c r="N59" s="214" t="s">
        <v>460</v>
      </c>
      <c r="O59" s="215">
        <v>12900</v>
      </c>
      <c r="P59" s="214" t="s">
        <v>531</v>
      </c>
      <c r="Q59" s="215">
        <v>13000</v>
      </c>
      <c r="R59" s="214" t="s">
        <v>462</v>
      </c>
      <c r="S59" s="218">
        <v>2200</v>
      </c>
      <c r="T59" s="215">
        <v>10600</v>
      </c>
      <c r="U59" s="215">
        <v>5400</v>
      </c>
      <c r="V59" s="215">
        <v>2800</v>
      </c>
      <c r="W59" s="215">
        <v>4900</v>
      </c>
      <c r="X59" s="214"/>
      <c r="Y59" s="238"/>
      <c r="Z59" s="221" t="s">
        <v>624</v>
      </c>
      <c r="AA59" s="229">
        <v>401318</v>
      </c>
      <c r="AB59" s="213" t="s">
        <v>625</v>
      </c>
      <c r="AC59" s="242">
        <v>424969</v>
      </c>
      <c r="AD59" s="213" t="s">
        <v>626</v>
      </c>
      <c r="AE59" s="242">
        <v>407804</v>
      </c>
      <c r="AF59" s="239"/>
      <c r="AG59" s="239"/>
      <c r="AH59" s="256" t="s">
        <v>627</v>
      </c>
      <c r="AI59" s="261">
        <v>0</v>
      </c>
      <c r="AJ59" s="261">
        <v>-20</v>
      </c>
      <c r="AK59" s="252">
        <v>16.524189659883</v>
      </c>
      <c r="AL59" s="252">
        <v>0.57940810318400005</v>
      </c>
      <c r="AM59" s="252">
        <v>-0.117759051527</v>
      </c>
      <c r="AN59" s="252">
        <v>8.0037351249999996E-3</v>
      </c>
      <c r="AO59" s="252">
        <v>-3.6942245730000002E-3</v>
      </c>
      <c r="AP59" s="252">
        <v>-6.3641596300000004E-4</v>
      </c>
      <c r="AQ59" s="252">
        <v>4.7590804999999999E-5</v>
      </c>
      <c r="AR59" s="252">
        <v>-4.5804336000000003E-5</v>
      </c>
      <c r="AS59" s="252">
        <v>-1.9329162000000001E-5</v>
      </c>
      <c r="AT59" s="252">
        <v>-9.7513900000000001E-7</v>
      </c>
      <c r="AU59" s="252">
        <v>0.61872246869699998</v>
      </c>
      <c r="AV59" s="252">
        <v>1.1330513862E-2</v>
      </c>
      <c r="AW59" s="252">
        <v>9.2952381818999993E-2</v>
      </c>
      <c r="AX59" s="252">
        <v>1.2404131170000001E-3</v>
      </c>
      <c r="AY59" s="252">
        <v>-4.63468E-7</v>
      </c>
      <c r="AZ59" s="252">
        <v>-1.91408762E-3</v>
      </c>
      <c r="BA59" s="252">
        <v>2.0496442000000001E-5</v>
      </c>
      <c r="BB59" s="252">
        <v>-2.5526083999999999E-5</v>
      </c>
      <c r="BC59" s="252">
        <v>-2.168015E-6</v>
      </c>
      <c r="BD59" s="252">
        <v>2.4788142999999998E-5</v>
      </c>
    </row>
    <row r="60" spans="2:56" ht="18.2" customHeight="1" x14ac:dyDescent="0.25">
      <c r="B60" s="212">
        <f t="shared" si="22"/>
        <v>0</v>
      </c>
      <c r="C60" s="212">
        <f t="shared" si="23"/>
        <v>0</v>
      </c>
      <c r="D60" s="212">
        <f t="shared" si="24"/>
        <v>0</v>
      </c>
      <c r="E60" s="212">
        <f t="shared" si="25"/>
        <v>0</v>
      </c>
      <c r="F60" s="212">
        <f t="shared" si="26"/>
        <v>0</v>
      </c>
      <c r="G60" s="212">
        <f t="shared" si="27"/>
        <v>0</v>
      </c>
      <c r="H60" s="237">
        <v>3500</v>
      </c>
      <c r="I60" s="214" t="s">
        <v>458</v>
      </c>
      <c r="J60" s="215">
        <v>33200</v>
      </c>
      <c r="K60" s="214" t="s">
        <v>459</v>
      </c>
      <c r="L60" s="215">
        <v>33200</v>
      </c>
      <c r="M60" s="216">
        <v>23730</v>
      </c>
      <c r="N60" s="214" t="s">
        <v>460</v>
      </c>
      <c r="O60" s="215">
        <v>12900</v>
      </c>
      <c r="P60" s="214" t="s">
        <v>531</v>
      </c>
      <c r="Q60" s="215">
        <v>13000</v>
      </c>
      <c r="R60" s="214" t="s">
        <v>462</v>
      </c>
      <c r="S60" s="218">
        <v>2200</v>
      </c>
      <c r="T60" s="215">
        <v>10600</v>
      </c>
      <c r="U60" s="215">
        <v>5400</v>
      </c>
      <c r="V60" s="215">
        <v>2800</v>
      </c>
      <c r="W60" s="215">
        <v>4900</v>
      </c>
      <c r="X60" s="214"/>
      <c r="Y60" s="238"/>
      <c r="Z60" s="221"/>
      <c r="AA60" s="242"/>
      <c r="AB60" s="213" t="s">
        <v>628</v>
      </c>
      <c r="AC60" s="229">
        <v>475645</v>
      </c>
      <c r="AD60" s="213" t="s">
        <v>629</v>
      </c>
      <c r="AE60" s="242">
        <v>448609</v>
      </c>
      <c r="AF60" s="239"/>
      <c r="AG60" s="239"/>
      <c r="AH60" s="256"/>
      <c r="AI60" s="261">
        <v>0</v>
      </c>
      <c r="AJ60" s="261">
        <v>-20</v>
      </c>
      <c r="AK60" s="252">
        <v>20.927719462951998</v>
      </c>
      <c r="AL60" s="252">
        <v>0.69191843713000001</v>
      </c>
      <c r="AM60" s="252">
        <v>-0.19734739614899999</v>
      </c>
      <c r="AN60" s="252">
        <v>9.4385932630000006E-3</v>
      </c>
      <c r="AO60" s="252">
        <v>-3.7261977039999999E-3</v>
      </c>
      <c r="AP60" s="252">
        <v>7.3688367700000003E-4</v>
      </c>
      <c r="AQ60" s="252">
        <v>4.2064299E-5</v>
      </c>
      <c r="AR60" s="252">
        <v>-6.0968277000000001E-5</v>
      </c>
      <c r="AS60" s="252">
        <v>-3.2120418000000001E-5</v>
      </c>
      <c r="AT60" s="252">
        <v>-1.3290381E-5</v>
      </c>
      <c r="AU60" s="252">
        <v>1.9302405393219999</v>
      </c>
      <c r="AV60" s="252">
        <v>2.0244634700000001E-3</v>
      </c>
      <c r="AW60" s="252">
        <v>2.4685311194000002E-2</v>
      </c>
      <c r="AX60" s="252">
        <v>-3.0168031099999998E-4</v>
      </c>
      <c r="AY60" s="252">
        <v>3.5250834100000001E-4</v>
      </c>
      <c r="AZ60" s="252">
        <v>4.9119583099999998E-4</v>
      </c>
      <c r="BA60" s="252">
        <v>-4.1843419999999998E-6</v>
      </c>
      <c r="BB60" s="252">
        <v>-3.4564250000000001E-6</v>
      </c>
      <c r="BC60" s="252">
        <v>1.260368E-6</v>
      </c>
      <c r="BD60" s="252">
        <v>6.8586099999999995E-7</v>
      </c>
    </row>
    <row r="61" spans="2:56" ht="18.2" customHeight="1" x14ac:dyDescent="0.25">
      <c r="B61" s="212">
        <f t="shared" si="22"/>
        <v>0</v>
      </c>
      <c r="C61" s="212">
        <f t="shared" si="23"/>
        <v>0</v>
      </c>
      <c r="D61" s="212">
        <f t="shared" si="24"/>
        <v>0</v>
      </c>
      <c r="E61" s="212">
        <f t="shared" si="25"/>
        <v>0</v>
      </c>
      <c r="F61" s="212">
        <f t="shared" si="26"/>
        <v>0</v>
      </c>
      <c r="G61" s="212">
        <f t="shared" si="27"/>
        <v>0</v>
      </c>
      <c r="H61" s="237">
        <v>3500</v>
      </c>
      <c r="I61" s="214" t="s">
        <v>458</v>
      </c>
      <c r="J61" s="215">
        <v>33200</v>
      </c>
      <c r="K61" s="214" t="s">
        <v>459</v>
      </c>
      <c r="L61" s="215">
        <v>33200</v>
      </c>
      <c r="M61" s="216">
        <v>23730</v>
      </c>
      <c r="N61" s="214" t="s">
        <v>460</v>
      </c>
      <c r="O61" s="215">
        <v>12900</v>
      </c>
      <c r="P61" s="214" t="s">
        <v>531</v>
      </c>
      <c r="Q61" s="215">
        <v>13000</v>
      </c>
      <c r="R61" s="214" t="s">
        <v>462</v>
      </c>
      <c r="S61" s="218">
        <v>2200</v>
      </c>
      <c r="T61" s="215">
        <v>10600</v>
      </c>
      <c r="U61" s="215">
        <v>5400</v>
      </c>
      <c r="V61" s="215">
        <v>2800</v>
      </c>
      <c r="W61" s="215">
        <v>4900</v>
      </c>
      <c r="X61" s="214"/>
      <c r="Y61" s="238"/>
      <c r="Z61" s="221" t="s">
        <v>630</v>
      </c>
      <c r="AA61" s="242">
        <v>429603</v>
      </c>
      <c r="AB61" s="213" t="s">
        <v>631</v>
      </c>
      <c r="AC61" s="242">
        <v>503843</v>
      </c>
      <c r="AD61" s="213" t="s">
        <v>632</v>
      </c>
      <c r="AE61" s="242">
        <v>469512</v>
      </c>
      <c r="AF61" s="239"/>
      <c r="AG61" s="239"/>
      <c r="AH61" s="256" t="s">
        <v>633</v>
      </c>
      <c r="AI61" s="261">
        <v>0</v>
      </c>
      <c r="AJ61" s="261">
        <v>-20</v>
      </c>
      <c r="AK61" s="252">
        <v>20.927719462951998</v>
      </c>
      <c r="AL61" s="252">
        <v>0.69191843713000001</v>
      </c>
      <c r="AM61" s="252">
        <v>-0.19734739614899999</v>
      </c>
      <c r="AN61" s="252">
        <v>9.4385932630000006E-3</v>
      </c>
      <c r="AO61" s="252">
        <v>-3.7261977039999999E-3</v>
      </c>
      <c r="AP61" s="252">
        <v>7.3688367700000003E-4</v>
      </c>
      <c r="AQ61" s="252">
        <v>4.2064299E-5</v>
      </c>
      <c r="AR61" s="252">
        <v>-6.0968277000000001E-5</v>
      </c>
      <c r="AS61" s="252">
        <v>-3.2120418000000001E-5</v>
      </c>
      <c r="AT61" s="252">
        <v>-1.3290381E-5</v>
      </c>
      <c r="AU61" s="252">
        <v>1.9302405393219999</v>
      </c>
      <c r="AV61" s="252">
        <v>2.0244634700000001E-3</v>
      </c>
      <c r="AW61" s="252">
        <v>2.4685311194000002E-2</v>
      </c>
      <c r="AX61" s="252">
        <v>-3.0168031099999998E-4</v>
      </c>
      <c r="AY61" s="252">
        <v>3.5250834100000001E-4</v>
      </c>
      <c r="AZ61" s="252">
        <v>4.9119583099999998E-4</v>
      </c>
      <c r="BA61" s="252">
        <v>-4.1843419999999998E-6</v>
      </c>
      <c r="BB61" s="252">
        <v>-3.4564250000000001E-6</v>
      </c>
      <c r="BC61" s="252">
        <v>1.260368E-6</v>
      </c>
      <c r="BD61" s="252">
        <v>6.8586099999999995E-7</v>
      </c>
    </row>
    <row r="62" spans="2:56" ht="18.2" customHeight="1" x14ac:dyDescent="0.25">
      <c r="B62" s="212">
        <f t="shared" si="22"/>
        <v>0</v>
      </c>
      <c r="C62" s="212">
        <f t="shared" si="23"/>
        <v>0</v>
      </c>
      <c r="D62" s="212">
        <f t="shared" si="24"/>
        <v>0</v>
      </c>
      <c r="E62" s="212">
        <f t="shared" si="25"/>
        <v>0</v>
      </c>
      <c r="F62" s="212">
        <f t="shared" si="26"/>
        <v>0</v>
      </c>
      <c r="G62" s="212">
        <f t="shared" si="27"/>
        <v>0</v>
      </c>
      <c r="H62" s="237">
        <v>3500</v>
      </c>
      <c r="I62" s="214" t="s">
        <v>458</v>
      </c>
      <c r="J62" s="215">
        <v>33200</v>
      </c>
      <c r="K62" s="214" t="s">
        <v>459</v>
      </c>
      <c r="L62" s="215">
        <v>33200</v>
      </c>
      <c r="M62" s="216">
        <v>23730</v>
      </c>
      <c r="N62" s="214" t="s">
        <v>460</v>
      </c>
      <c r="O62" s="215">
        <v>12900</v>
      </c>
      <c r="P62" s="214" t="s">
        <v>531</v>
      </c>
      <c r="Q62" s="215">
        <v>13000</v>
      </c>
      <c r="R62" s="214" t="s">
        <v>462</v>
      </c>
      <c r="S62" s="218">
        <v>2200</v>
      </c>
      <c r="T62" s="215">
        <v>10600</v>
      </c>
      <c r="U62" s="215">
        <v>5400</v>
      </c>
      <c r="V62" s="215">
        <v>2800</v>
      </c>
      <c r="W62" s="215">
        <v>4900</v>
      </c>
      <c r="X62" s="214"/>
      <c r="Y62" s="238"/>
      <c r="Z62" s="221"/>
      <c r="AA62" s="242"/>
      <c r="AB62" s="213" t="s">
        <v>634</v>
      </c>
      <c r="AC62" s="229">
        <v>508277</v>
      </c>
      <c r="AD62" s="213" t="s">
        <v>635</v>
      </c>
      <c r="AE62" s="242">
        <v>481241</v>
      </c>
      <c r="AF62" s="239"/>
      <c r="AG62" s="239"/>
      <c r="AH62" s="256"/>
      <c r="AI62" s="261">
        <v>0</v>
      </c>
      <c r="AJ62" s="261">
        <v>-20</v>
      </c>
      <c r="AK62" s="252">
        <v>24.480867076357001</v>
      </c>
      <c r="AL62" s="252">
        <v>0.86482528267699998</v>
      </c>
      <c r="AM62" s="252">
        <v>-0.16707133213399999</v>
      </c>
      <c r="AN62" s="252">
        <v>1.1501929931E-2</v>
      </c>
      <c r="AO62" s="252">
        <v>-5.6800928540000004E-3</v>
      </c>
      <c r="AP62" s="252">
        <v>-1.161272501E-3</v>
      </c>
      <c r="AQ62" s="252">
        <v>5.4673214000000002E-5</v>
      </c>
      <c r="AR62" s="252">
        <v>-7.0751200999999997E-5</v>
      </c>
      <c r="AS62" s="252">
        <v>-2.4892140000000001E-5</v>
      </c>
      <c r="AT62" s="252">
        <v>2.2319939999999998E-6</v>
      </c>
      <c r="AU62" s="252">
        <v>2.9962185000020001</v>
      </c>
      <c r="AV62" s="252">
        <v>6.9214357000000004E-2</v>
      </c>
      <c r="AW62" s="252">
        <v>6.2596012999999997E-3</v>
      </c>
      <c r="AX62" s="252">
        <v>1.0907309999999999E-3</v>
      </c>
      <c r="AY62" s="252">
        <v>-1.3391513999999999E-3</v>
      </c>
      <c r="AZ62" s="252">
        <v>7.3163988000000003E-4</v>
      </c>
      <c r="BA62" s="252">
        <v>5.550498E-6</v>
      </c>
      <c r="BB62" s="252">
        <v>-2.1829361000000001E-5</v>
      </c>
      <c r="BC62" s="252">
        <v>1.3691487E-5</v>
      </c>
      <c r="BD62" s="252">
        <v>2.0963869999999998E-6</v>
      </c>
    </row>
    <row r="63" spans="2:56" ht="18.2" customHeight="1" x14ac:dyDescent="0.25">
      <c r="B63" s="212">
        <f t="shared" si="22"/>
        <v>0</v>
      </c>
      <c r="C63" s="212">
        <f t="shared" si="23"/>
        <v>0</v>
      </c>
      <c r="D63" s="212">
        <f t="shared" si="24"/>
        <v>0</v>
      </c>
      <c r="E63" s="212">
        <f t="shared" si="25"/>
        <v>0</v>
      </c>
      <c r="F63" s="212">
        <f t="shared" si="26"/>
        <v>0</v>
      </c>
      <c r="G63" s="212">
        <f t="shared" si="27"/>
        <v>0</v>
      </c>
      <c r="H63" s="237">
        <v>3500</v>
      </c>
      <c r="I63" s="214" t="s">
        <v>458</v>
      </c>
      <c r="J63" s="215">
        <v>33200</v>
      </c>
      <c r="K63" s="214" t="s">
        <v>459</v>
      </c>
      <c r="L63" s="215">
        <v>33200</v>
      </c>
      <c r="M63" s="216">
        <v>23730</v>
      </c>
      <c r="N63" s="214" t="s">
        <v>460</v>
      </c>
      <c r="O63" s="215">
        <v>12900</v>
      </c>
      <c r="P63" s="214" t="s">
        <v>410</v>
      </c>
      <c r="Q63" s="215">
        <v>17600</v>
      </c>
      <c r="R63" s="214" t="s">
        <v>462</v>
      </c>
      <c r="S63" s="218">
        <v>2200</v>
      </c>
      <c r="T63" s="215">
        <v>10600</v>
      </c>
      <c r="U63" s="215">
        <v>5400</v>
      </c>
      <c r="V63" s="215">
        <v>2800</v>
      </c>
      <c r="W63" s="215">
        <v>4900</v>
      </c>
      <c r="X63" s="214"/>
      <c r="Y63" s="238"/>
      <c r="Z63" s="221" t="s">
        <v>636</v>
      </c>
      <c r="AA63" s="242">
        <v>462235</v>
      </c>
      <c r="AB63" s="213" t="s">
        <v>637</v>
      </c>
      <c r="AC63" s="242">
        <v>536475</v>
      </c>
      <c r="AD63" s="213" t="s">
        <v>638</v>
      </c>
      <c r="AE63" s="242">
        <v>502144</v>
      </c>
      <c r="AF63" s="239"/>
      <c r="AG63" s="239"/>
      <c r="AH63" s="256" t="s">
        <v>639</v>
      </c>
      <c r="AI63" s="261">
        <v>0</v>
      </c>
      <c r="AJ63" s="261">
        <v>-20</v>
      </c>
      <c r="AK63" s="252">
        <v>24.480867076357001</v>
      </c>
      <c r="AL63" s="252">
        <v>0.86482528267699998</v>
      </c>
      <c r="AM63" s="252">
        <v>-0.16707133213399999</v>
      </c>
      <c r="AN63" s="252">
        <v>1.1501929931E-2</v>
      </c>
      <c r="AO63" s="252">
        <v>-5.6800928540000004E-3</v>
      </c>
      <c r="AP63" s="252">
        <v>-1.161272501E-3</v>
      </c>
      <c r="AQ63" s="252">
        <v>5.4673214000000002E-5</v>
      </c>
      <c r="AR63" s="252">
        <v>-7.0751200999999997E-5</v>
      </c>
      <c r="AS63" s="252">
        <v>-2.4892140000000001E-5</v>
      </c>
      <c r="AT63" s="252">
        <v>2.2319939999999998E-6</v>
      </c>
      <c r="AU63" s="252">
        <v>2.9962185000020001</v>
      </c>
      <c r="AV63" s="252">
        <v>6.9214357000000004E-2</v>
      </c>
      <c r="AW63" s="252">
        <v>6.2596012999999997E-3</v>
      </c>
      <c r="AX63" s="252">
        <v>1.0907309999999999E-3</v>
      </c>
      <c r="AY63" s="252">
        <v>-1.3391513999999999E-3</v>
      </c>
      <c r="AZ63" s="252">
        <v>7.3163988000000003E-4</v>
      </c>
      <c r="BA63" s="252">
        <v>5.550498E-6</v>
      </c>
      <c r="BB63" s="252">
        <v>-2.1829361000000001E-5</v>
      </c>
      <c r="BC63" s="252">
        <v>1.3691487E-5</v>
      </c>
      <c r="BD63" s="252">
        <v>2.0963869999999998E-6</v>
      </c>
    </row>
    <row r="64" spans="2:56" ht="18.2" customHeight="1" x14ac:dyDescent="0.25">
      <c r="B64" s="212">
        <f t="shared" si="22"/>
        <v>0</v>
      </c>
      <c r="C64" s="212">
        <f t="shared" si="23"/>
        <v>0</v>
      </c>
      <c r="D64" s="212">
        <f t="shared" si="24"/>
        <v>0</v>
      </c>
      <c r="E64" s="212">
        <f t="shared" si="25"/>
        <v>0</v>
      </c>
      <c r="F64" s="212">
        <f t="shared" si="26"/>
        <v>0</v>
      </c>
      <c r="G64" s="212">
        <f t="shared" si="27"/>
        <v>0</v>
      </c>
      <c r="H64" s="237">
        <v>3500</v>
      </c>
      <c r="I64" s="214" t="s">
        <v>407</v>
      </c>
      <c r="J64" s="215">
        <v>33800</v>
      </c>
      <c r="K64" s="214" t="s">
        <v>408</v>
      </c>
      <c r="L64" s="215">
        <v>33800</v>
      </c>
      <c r="M64" s="216">
        <v>23730</v>
      </c>
      <c r="N64" s="214" t="s">
        <v>409</v>
      </c>
      <c r="O64" s="216">
        <v>13300</v>
      </c>
      <c r="P64" s="214" t="s">
        <v>410</v>
      </c>
      <c r="Q64" s="215">
        <v>17600</v>
      </c>
      <c r="R64" s="214" t="s">
        <v>411</v>
      </c>
      <c r="S64" s="218">
        <v>3300</v>
      </c>
      <c r="T64" s="215">
        <v>10600</v>
      </c>
      <c r="U64" s="215">
        <v>5400</v>
      </c>
      <c r="V64" s="215">
        <v>2800</v>
      </c>
      <c r="W64" s="215">
        <v>4900</v>
      </c>
      <c r="X64" s="214"/>
      <c r="Y64" s="238"/>
      <c r="Z64" s="213" t="s">
        <v>640</v>
      </c>
      <c r="AA64" s="242">
        <v>597660</v>
      </c>
      <c r="AB64" s="213" t="s">
        <v>641</v>
      </c>
      <c r="AC64" s="242">
        <v>621431</v>
      </c>
      <c r="AD64" s="213" t="s">
        <v>642</v>
      </c>
      <c r="AE64" s="242">
        <v>605603</v>
      </c>
      <c r="AF64" s="239"/>
      <c r="AG64" s="239"/>
      <c r="AH64" s="256"/>
      <c r="AI64" s="261">
        <v>0</v>
      </c>
      <c r="AJ64" s="261">
        <v>-20</v>
      </c>
      <c r="AK64" s="252">
        <v>32.236634286714001</v>
      </c>
      <c r="AL64" s="252">
        <v>1.066575931057</v>
      </c>
      <c r="AM64" s="252">
        <v>-0.30480937703900002</v>
      </c>
      <c r="AN64" s="252">
        <v>1.4558774882000001E-2</v>
      </c>
      <c r="AO64" s="252">
        <v>-5.7944535209999998E-3</v>
      </c>
      <c r="AP64" s="252">
        <v>1.1610747319999999E-3</v>
      </c>
      <c r="AQ64" s="252">
        <v>6.4801875000000005E-5</v>
      </c>
      <c r="AR64" s="252">
        <v>-9.4589996000000003E-5</v>
      </c>
      <c r="AS64" s="252">
        <v>-4.9046104000000002E-5</v>
      </c>
      <c r="AT64" s="252">
        <v>-2.0659193000000001E-5</v>
      </c>
      <c r="AU64" s="252">
        <v>2.935165846061</v>
      </c>
      <c r="AV64" s="252">
        <v>3.0784432759999999E-3</v>
      </c>
      <c r="AW64" s="252">
        <v>3.7537022411000001E-2</v>
      </c>
      <c r="AX64" s="252">
        <v>-4.58741658E-4</v>
      </c>
      <c r="AY64" s="252">
        <v>5.3603186699999997E-4</v>
      </c>
      <c r="AZ64" s="252">
        <v>7.4692309099999999E-4</v>
      </c>
      <c r="BA64" s="252">
        <v>-6.3628019999999999E-6</v>
      </c>
      <c r="BB64" s="252">
        <v>-5.2559150000000001E-6</v>
      </c>
      <c r="BC64" s="252">
        <v>1.9165440000000001E-6</v>
      </c>
      <c r="BD64" s="252">
        <v>1.0429349999999999E-6</v>
      </c>
    </row>
    <row r="65" spans="1:79" ht="18.2" customHeight="1" x14ac:dyDescent="0.25">
      <c r="B65" s="212">
        <f t="shared" si="22"/>
        <v>0</v>
      </c>
      <c r="C65" s="212">
        <f t="shared" si="23"/>
        <v>0</v>
      </c>
      <c r="D65" s="212">
        <f t="shared" si="24"/>
        <v>0</v>
      </c>
      <c r="E65" s="212">
        <f t="shared" si="25"/>
        <v>0</v>
      </c>
      <c r="F65" s="212">
        <f t="shared" si="26"/>
        <v>0</v>
      </c>
      <c r="G65" s="212">
        <f t="shared" si="27"/>
        <v>0</v>
      </c>
      <c r="H65" s="237">
        <v>4000</v>
      </c>
      <c r="I65" s="214" t="s">
        <v>407</v>
      </c>
      <c r="J65" s="215">
        <v>33800</v>
      </c>
      <c r="K65" s="214" t="s">
        <v>408</v>
      </c>
      <c r="L65" s="215">
        <v>33800</v>
      </c>
      <c r="M65" s="216">
        <v>23730</v>
      </c>
      <c r="N65" s="214" t="s">
        <v>409</v>
      </c>
      <c r="O65" s="216">
        <v>13300</v>
      </c>
      <c r="P65" s="214" t="s">
        <v>410</v>
      </c>
      <c r="Q65" s="215">
        <v>17600</v>
      </c>
      <c r="R65" s="214" t="s">
        <v>411</v>
      </c>
      <c r="S65" s="218">
        <v>3300</v>
      </c>
      <c r="T65" s="215">
        <v>10600</v>
      </c>
      <c r="U65" s="215">
        <v>5400</v>
      </c>
      <c r="V65" s="215">
        <v>2800</v>
      </c>
      <c r="W65" s="215">
        <v>4900</v>
      </c>
      <c r="X65" s="214"/>
      <c r="Y65" s="239"/>
      <c r="Z65" s="253" t="s">
        <v>643</v>
      </c>
      <c r="AA65" s="242">
        <v>722744</v>
      </c>
      <c r="AB65" s="254"/>
      <c r="AC65" s="242"/>
      <c r="AD65" s="213"/>
      <c r="AE65" s="242"/>
      <c r="AF65" s="239"/>
      <c r="AG65" s="239"/>
      <c r="AH65" s="256" t="s">
        <v>644</v>
      </c>
      <c r="AI65" s="261">
        <v>0</v>
      </c>
      <c r="AJ65" s="261">
        <v>-20</v>
      </c>
      <c r="AK65" s="252">
        <v>32.236634286714001</v>
      </c>
      <c r="AL65" s="252">
        <v>1.066575931057</v>
      </c>
      <c r="AM65" s="252">
        <v>-0.30480937703900002</v>
      </c>
      <c r="AN65" s="252">
        <v>1.4558774882000001E-2</v>
      </c>
      <c r="AO65" s="252">
        <v>-5.7944535209999998E-3</v>
      </c>
      <c r="AP65" s="252">
        <v>1.1610747319999999E-3</v>
      </c>
      <c r="AQ65" s="252">
        <v>6.4801875000000005E-5</v>
      </c>
      <c r="AR65" s="252">
        <v>-9.4589996000000003E-5</v>
      </c>
      <c r="AS65" s="252">
        <v>-4.9046104000000002E-5</v>
      </c>
      <c r="AT65" s="252">
        <v>-2.0659193000000001E-5</v>
      </c>
      <c r="AU65" s="252">
        <v>2.935165846061</v>
      </c>
      <c r="AV65" s="252">
        <v>3.0784432759999999E-3</v>
      </c>
      <c r="AW65" s="252">
        <v>3.7537022411000001E-2</v>
      </c>
      <c r="AX65" s="252">
        <v>-4.58741658E-4</v>
      </c>
      <c r="AY65" s="252">
        <v>5.3603186699999997E-4</v>
      </c>
      <c r="AZ65" s="252">
        <v>7.4692309099999999E-4</v>
      </c>
      <c r="BA65" s="252">
        <v>-6.3628019999999999E-6</v>
      </c>
      <c r="BB65" s="252">
        <v>-5.2559150000000001E-6</v>
      </c>
      <c r="BC65" s="252">
        <v>1.9165440000000001E-6</v>
      </c>
      <c r="BD65" s="252">
        <v>1.0429349999999999E-6</v>
      </c>
    </row>
    <row r="66" spans="1:79" ht="18.2" customHeight="1" x14ac:dyDescent="0.25">
      <c r="B66" s="262">
        <f t="shared" si="22"/>
        <v>0</v>
      </c>
      <c r="C66" s="262">
        <f t="shared" si="23"/>
        <v>0</v>
      </c>
      <c r="D66" s="262">
        <f t="shared" si="24"/>
        <v>0</v>
      </c>
      <c r="E66" s="262">
        <f t="shared" si="25"/>
        <v>0</v>
      </c>
      <c r="F66" s="262">
        <f t="shared" si="26"/>
        <v>0</v>
      </c>
      <c r="G66" s="262">
        <f t="shared" si="27"/>
        <v>0</v>
      </c>
      <c r="H66" s="237">
        <v>4000</v>
      </c>
      <c r="I66" s="221" t="s">
        <v>571</v>
      </c>
      <c r="J66" s="237">
        <v>51800</v>
      </c>
      <c r="K66" s="221" t="s">
        <v>408</v>
      </c>
      <c r="L66" s="237">
        <v>33800</v>
      </c>
      <c r="M66" s="216">
        <v>23730</v>
      </c>
      <c r="N66" s="221" t="s">
        <v>572</v>
      </c>
      <c r="O66" s="216">
        <v>16100</v>
      </c>
      <c r="P66" s="221" t="s">
        <v>559</v>
      </c>
      <c r="Q66" s="237">
        <v>21000</v>
      </c>
      <c r="R66" s="221" t="s">
        <v>573</v>
      </c>
      <c r="S66" s="218">
        <v>5800</v>
      </c>
      <c r="T66" s="237">
        <v>10600</v>
      </c>
      <c r="U66" s="237">
        <v>5400</v>
      </c>
      <c r="V66" s="237">
        <v>2800</v>
      </c>
      <c r="W66" s="237">
        <v>4900</v>
      </c>
      <c r="X66" s="221"/>
      <c r="Y66" s="263"/>
      <c r="Z66" s="213" t="s">
        <v>645</v>
      </c>
      <c r="AA66" s="229">
        <v>662541</v>
      </c>
      <c r="AB66" s="213"/>
      <c r="AC66" s="229"/>
      <c r="AE66" s="229"/>
      <c r="AF66" s="263"/>
      <c r="AG66" s="263"/>
      <c r="AH66" s="264"/>
      <c r="AI66" s="265">
        <v>0</v>
      </c>
      <c r="AJ66" s="265">
        <v>-20</v>
      </c>
      <c r="AK66" s="252">
        <v>44.695096116136</v>
      </c>
      <c r="AL66" s="252">
        <v>1.5954469967630001</v>
      </c>
      <c r="AM66" s="252">
        <v>-0.37970583561799998</v>
      </c>
      <c r="AN66" s="252">
        <v>2.1513104224000001E-2</v>
      </c>
      <c r="AO66" s="252">
        <v>-1.2862576935E-2</v>
      </c>
      <c r="AP66" s="252">
        <v>2.9734505700000001E-4</v>
      </c>
      <c r="AQ66" s="252">
        <v>8.8124629000000006E-5</v>
      </c>
      <c r="AR66" s="252">
        <v>-1.73736269E-4</v>
      </c>
      <c r="AS66" s="252">
        <v>-8.2738959999999996E-6</v>
      </c>
      <c r="AT66" s="252">
        <v>-1.7353411999999998E-5</v>
      </c>
      <c r="AU66" s="252">
        <v>3.4352872459629999</v>
      </c>
      <c r="AV66" s="252">
        <v>-1.5034725915E-2</v>
      </c>
      <c r="AW66" s="252">
        <v>9.5665156766000001E-2</v>
      </c>
      <c r="AX66" s="252">
        <v>-1.1293763180000001E-3</v>
      </c>
      <c r="AY66" s="252">
        <v>1.7477074049999999E-3</v>
      </c>
      <c r="AZ66" s="252">
        <v>-3.4807424900000001E-4</v>
      </c>
      <c r="BA66" s="252">
        <v>-1.2790886E-5</v>
      </c>
      <c r="BB66" s="252">
        <v>1.9174395E-5</v>
      </c>
      <c r="BC66" s="252">
        <v>-2.4981914E-5</v>
      </c>
      <c r="BD66" s="252">
        <v>1.8588344E-5</v>
      </c>
    </row>
    <row r="67" spans="1:79" ht="18.2" customHeight="1" x14ac:dyDescent="0.25">
      <c r="B67" s="262">
        <f t="shared" si="22"/>
        <v>0</v>
      </c>
      <c r="C67" s="262">
        <f t="shared" si="23"/>
        <v>0</v>
      </c>
      <c r="D67" s="262">
        <f t="shared" si="24"/>
        <v>0</v>
      </c>
      <c r="E67" s="262">
        <f t="shared" si="25"/>
        <v>0</v>
      </c>
      <c r="F67" s="262">
        <f t="shared" si="26"/>
        <v>0</v>
      </c>
      <c r="G67" s="262">
        <f t="shared" si="27"/>
        <v>0</v>
      </c>
      <c r="H67" s="237">
        <v>4000</v>
      </c>
      <c r="I67" s="221" t="s">
        <v>571</v>
      </c>
      <c r="J67" s="237">
        <v>51800</v>
      </c>
      <c r="K67" s="221" t="s">
        <v>408</v>
      </c>
      <c r="L67" s="237">
        <v>33800</v>
      </c>
      <c r="M67" s="216">
        <v>23730</v>
      </c>
      <c r="N67" s="221" t="s">
        <v>572</v>
      </c>
      <c r="O67" s="216">
        <v>16100</v>
      </c>
      <c r="P67" s="221" t="s">
        <v>559</v>
      </c>
      <c r="Q67" s="237">
        <v>21000</v>
      </c>
      <c r="R67" s="221" t="s">
        <v>573</v>
      </c>
      <c r="S67" s="218">
        <v>5800</v>
      </c>
      <c r="T67" s="237">
        <v>10600</v>
      </c>
      <c r="U67" s="237">
        <v>5400</v>
      </c>
      <c r="V67" s="237">
        <v>2800</v>
      </c>
      <c r="W67" s="237">
        <v>4900</v>
      </c>
      <c r="X67" s="221"/>
      <c r="Y67" s="263"/>
      <c r="Z67" s="213" t="s">
        <v>646</v>
      </c>
      <c r="AA67" s="229">
        <v>841157</v>
      </c>
      <c r="AB67" s="213" t="s">
        <v>647</v>
      </c>
      <c r="AC67" s="229">
        <v>859787</v>
      </c>
      <c r="AD67" s="213" t="s">
        <v>648</v>
      </c>
      <c r="AE67" s="229">
        <v>851258</v>
      </c>
      <c r="AF67" s="263"/>
      <c r="AG67" s="263"/>
      <c r="AH67" s="255" t="s">
        <v>649</v>
      </c>
      <c r="AI67" s="265">
        <v>0</v>
      </c>
      <c r="AJ67" s="265">
        <v>-20</v>
      </c>
      <c r="AK67" s="252">
        <v>44.695096116136</v>
      </c>
      <c r="AL67" s="252">
        <v>1.5954469967630001</v>
      </c>
      <c r="AM67" s="252">
        <v>-0.37970583561799998</v>
      </c>
      <c r="AN67" s="252">
        <v>2.1513104224000001E-2</v>
      </c>
      <c r="AO67" s="252">
        <v>-1.2862576935E-2</v>
      </c>
      <c r="AP67" s="252">
        <v>2.9734505700000001E-4</v>
      </c>
      <c r="AQ67" s="252">
        <v>8.8124629000000006E-5</v>
      </c>
      <c r="AR67" s="252">
        <v>-1.73736269E-4</v>
      </c>
      <c r="AS67" s="252">
        <v>-8.2738959999999996E-6</v>
      </c>
      <c r="AT67" s="252">
        <v>-1.7353411999999998E-5</v>
      </c>
      <c r="AU67" s="252">
        <v>3.4352872459629999</v>
      </c>
      <c r="AV67" s="252">
        <v>-1.5034725915E-2</v>
      </c>
      <c r="AW67" s="252">
        <v>9.5665156766000001E-2</v>
      </c>
      <c r="AX67" s="252">
        <v>-1.1293763180000001E-3</v>
      </c>
      <c r="AY67" s="252">
        <v>1.7477074049999999E-3</v>
      </c>
      <c r="AZ67" s="252">
        <v>-3.4807424900000001E-4</v>
      </c>
      <c r="BA67" s="252">
        <v>-1.2790886E-5</v>
      </c>
      <c r="BB67" s="252">
        <v>1.9174395E-5</v>
      </c>
      <c r="BC67" s="252">
        <v>-2.4981914E-5</v>
      </c>
      <c r="BD67" s="252">
        <v>1.8588344E-5</v>
      </c>
    </row>
    <row r="68" spans="1:79" ht="18.2" customHeight="1" x14ac:dyDescent="0.25">
      <c r="B68" s="212">
        <f t="shared" si="22"/>
        <v>0</v>
      </c>
      <c r="C68" s="212">
        <f t="shared" si="23"/>
        <v>0</v>
      </c>
      <c r="D68" s="212">
        <f t="shared" si="24"/>
        <v>0</v>
      </c>
      <c r="E68" s="212">
        <f t="shared" si="25"/>
        <v>0</v>
      </c>
      <c r="F68" s="212">
        <f t="shared" si="26"/>
        <v>0</v>
      </c>
      <c r="G68" s="212">
        <f t="shared" si="27"/>
        <v>0</v>
      </c>
      <c r="H68" s="257" t="s">
        <v>570</v>
      </c>
      <c r="I68" s="214" t="s">
        <v>571</v>
      </c>
      <c r="J68" s="215">
        <v>51800</v>
      </c>
      <c r="K68" s="214" t="s">
        <v>417</v>
      </c>
      <c r="L68" s="215">
        <v>51800</v>
      </c>
      <c r="M68" s="216">
        <v>23730</v>
      </c>
      <c r="N68" s="214" t="s">
        <v>572</v>
      </c>
      <c r="O68" s="216">
        <v>16100</v>
      </c>
      <c r="P68" s="214" t="s">
        <v>419</v>
      </c>
      <c r="Q68" s="215">
        <v>25200</v>
      </c>
      <c r="R68" s="214" t="s">
        <v>573</v>
      </c>
      <c r="S68" s="218">
        <v>5800</v>
      </c>
      <c r="T68" s="215">
        <v>10600</v>
      </c>
      <c r="U68" s="215">
        <v>5400</v>
      </c>
      <c r="V68" s="215">
        <v>2800</v>
      </c>
      <c r="W68" s="215">
        <v>4900</v>
      </c>
      <c r="X68" s="214"/>
      <c r="Y68" s="223"/>
      <c r="Z68" s="213" t="s">
        <v>650</v>
      </c>
      <c r="AA68" s="242">
        <v>1162818</v>
      </c>
      <c r="AB68" s="213" t="s">
        <v>651</v>
      </c>
      <c r="AC68" s="242">
        <v>1181444</v>
      </c>
      <c r="AD68" s="213" t="s">
        <v>652</v>
      </c>
      <c r="AE68" s="242">
        <v>1172915</v>
      </c>
      <c r="AF68" s="239"/>
      <c r="AG68" s="239"/>
      <c r="AH68" s="256" t="s">
        <v>581</v>
      </c>
      <c r="AI68" s="261">
        <v>0</v>
      </c>
      <c r="AJ68" s="261">
        <v>-20</v>
      </c>
      <c r="AK68" s="252">
        <v>65.168705346780001</v>
      </c>
      <c r="AL68" s="252">
        <v>2.3359081238349999</v>
      </c>
      <c r="AM68" s="252">
        <v>-0.54773120423900001</v>
      </c>
      <c r="AN68" s="252">
        <v>3.2841903802999999E-2</v>
      </c>
      <c r="AO68" s="252">
        <v>-2.1502930754000001E-2</v>
      </c>
      <c r="AP68" s="252">
        <v>3.3121176700000001E-4</v>
      </c>
      <c r="AQ68" s="252">
        <v>1.97327377E-4</v>
      </c>
      <c r="AR68" s="252">
        <v>-2.7939071499999998E-4</v>
      </c>
      <c r="AS68" s="252">
        <v>5.9981956000000002E-5</v>
      </c>
      <c r="AT68" s="252">
        <v>-2.8660876999999999E-5</v>
      </c>
      <c r="AU68" s="252">
        <v>5.3211922041959996</v>
      </c>
      <c r="AV68" s="252">
        <v>2.3900428476000001E-2</v>
      </c>
      <c r="AW68" s="252">
        <v>0.12837886217399999</v>
      </c>
      <c r="AX68" s="252">
        <v>-1.9467554000000001E-5</v>
      </c>
      <c r="AY68" s="252">
        <v>1.2466267809999999E-3</v>
      </c>
      <c r="AZ68" s="252">
        <v>-5.96796466E-4</v>
      </c>
      <c r="BA68" s="252">
        <v>2.24148E-7</v>
      </c>
      <c r="BB68" s="252">
        <v>8.6843900000000004E-6</v>
      </c>
      <c r="BC68" s="252">
        <v>-3.4303871000000003E-5</v>
      </c>
      <c r="BD68" s="252">
        <v>3.1219449999999998E-5</v>
      </c>
    </row>
    <row r="69" spans="1:79" ht="18" customHeight="1" x14ac:dyDescent="0.25">
      <c r="B69" s="972" t="s">
        <v>653</v>
      </c>
      <c r="C69" s="972"/>
      <c r="D69" s="972"/>
      <c r="E69" s="972"/>
      <c r="F69" s="972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245"/>
      <c r="AG69" s="245"/>
    </row>
    <row r="70" spans="1:79" ht="18.2" customHeight="1" x14ac:dyDescent="0.25">
      <c r="B70" s="212">
        <f>IF(AND($D$4&lt;=AI70,$D$4&gt;=AJ70),AK70+AL70*$D$4+AM70*40+AN70*$D$4*$D$4+AO70*$D$4*40+AP70*40*40+AQ70*$D$4*$D$4*$D$4+AR70*40*$D$4*$D$4+AS70*$D$4*40*40+AT70*40*40*40,0)</f>
        <v>3.8330410697700001</v>
      </c>
      <c r="C70" s="212">
        <f>IF(AND($D$4&lt;=AI70,$D$4&gt;=AJ70),AU70+AV70*$D$4+AW70*40+AX70*$D$4*$D$4+AY70*$D$4*40+AZ70*40*40+BA70*$D$4*$D$4*$D$4+BB70*40*$D$4*$D$4+BC70*$D$4*40*40+BD70*40*40*40,0)</f>
        <v>3.0088500655340003</v>
      </c>
      <c r="D70" s="212">
        <f>IF(AND($D$4&lt;=AI70,$D$4&gt;=AJ70),AK70+AL70*$D$4+AM70*45+AN70*$D$4*$D$4+AO70*$D$4*45+AP70*45*45+AQ70*$D$4*$D$4*$D$4+AR70*45*$D$4*$D$4+AS70*$D$4*45*45+AT70*45*45*45,0)</f>
        <v>3.6384953380950007</v>
      </c>
      <c r="E70" s="212">
        <f>IF(AND($D$4&lt;=AI70,$D$4&gt;=AJ70),AU70+AV70*$D$4+AW70*45+AX70*$D$4*$D$4+AY70*$D$4*45+AZ70*45*45+BA70*$D$4*$D$4*$D$4+BB70*45*$D$4*$D$4+BC70*$D$4*45*45+BD70*45*45*45,0)</f>
        <v>3.3717664996290013</v>
      </c>
      <c r="F70" s="212">
        <f>IF(AND($D$4&lt;=AI70,$D$4&gt;=AJ70),AK70+AL70*$D$4+AM70*50+AN70*$D$4*$D$4+AO70*$D$4*50+AP70*50*50+AQ70*$D$4*$D$4*$D$4+AR70*50*$D$4*$D$4+AS70*$D$4*50*50+AT70*50*50*50,0)</f>
        <v>3.418264524920001</v>
      </c>
      <c r="G70" s="212">
        <f>IF(AND($D$4&lt;=AI70,$D$4&gt;=AJ70),AU70+AV70*$D$4+AW70*50+AX70*$D$4*$D$4+AY70*$D$4*50+AZ70*50*50+BA70*$D$4*$D$4*$D$4+BB70*50*$D$4*$D$4+BC70*$D$4*50*50+BD70*50*50*50,0)</f>
        <v>3.7903825346239999</v>
      </c>
      <c r="H70" s="237">
        <v>3500</v>
      </c>
      <c r="I70" s="214" t="s">
        <v>458</v>
      </c>
      <c r="J70" s="215">
        <v>33200</v>
      </c>
      <c r="K70" s="214" t="s">
        <v>459</v>
      </c>
      <c r="L70" s="215">
        <v>33200</v>
      </c>
      <c r="M70" s="216">
        <v>23730</v>
      </c>
      <c r="N70" s="214" t="s">
        <v>460</v>
      </c>
      <c r="O70" s="215">
        <v>12900</v>
      </c>
      <c r="P70" s="214" t="s">
        <v>476</v>
      </c>
      <c r="Q70" s="215">
        <v>13000</v>
      </c>
      <c r="R70" s="214" t="s">
        <v>462</v>
      </c>
      <c r="S70" s="218">
        <v>2200</v>
      </c>
      <c r="T70" s="215">
        <v>10600</v>
      </c>
      <c r="U70" s="215">
        <v>5400</v>
      </c>
      <c r="V70" s="215">
        <v>2800</v>
      </c>
      <c r="W70" s="215">
        <v>4900</v>
      </c>
      <c r="X70" s="266"/>
      <c r="Y70" s="238"/>
      <c r="Z70" s="221" t="s">
        <v>654</v>
      </c>
      <c r="AA70" s="229">
        <v>459679</v>
      </c>
      <c r="AB70" s="267" t="s">
        <v>655</v>
      </c>
      <c r="AC70" s="229">
        <v>493499</v>
      </c>
      <c r="AD70" s="267" t="s">
        <v>656</v>
      </c>
      <c r="AE70" s="229">
        <v>476326</v>
      </c>
      <c r="AF70" s="239"/>
      <c r="AG70" s="239"/>
      <c r="AH70" s="268" t="s">
        <v>657</v>
      </c>
      <c r="AI70" s="269">
        <v>-10</v>
      </c>
      <c r="AJ70" s="269">
        <v>-40</v>
      </c>
      <c r="AK70" s="193">
        <v>14.463465048710001</v>
      </c>
      <c r="AL70" s="193">
        <v>0.42778293444400001</v>
      </c>
      <c r="AM70" s="193">
        <v>2.690307552E-2</v>
      </c>
      <c r="AN70" s="193">
        <v>4.5210434499999997E-3</v>
      </c>
      <c r="AO70" s="193">
        <v>-2.5342523700000002E-4</v>
      </c>
      <c r="AP70" s="193">
        <v>-1.4235770449999999E-3</v>
      </c>
      <c r="AQ70" s="193">
        <v>1.6110494000000001E-5</v>
      </c>
      <c r="AR70" s="193">
        <v>-1.8398366E-5</v>
      </c>
      <c r="AS70" s="193">
        <v>-2.0590404E-5</v>
      </c>
      <c r="AT70" s="193">
        <v>1.4015649999999999E-6</v>
      </c>
      <c r="AU70" s="193">
        <v>1.0627031984190001</v>
      </c>
      <c r="AV70" s="193">
        <v>-2.0509849877999999E-2</v>
      </c>
      <c r="AW70" s="193">
        <v>6.1264268229000003E-2</v>
      </c>
      <c r="AX70" s="193">
        <v>-5.7779485100000003E-4</v>
      </c>
      <c r="AY70" s="193">
        <v>9.6542163400000001E-4</v>
      </c>
      <c r="AZ70" s="193">
        <v>-3.9256577699999998E-4</v>
      </c>
      <c r="BA70" s="193">
        <v>-4.2465160000000004E-6</v>
      </c>
      <c r="BB70" s="193">
        <v>6.4930499999999996E-6</v>
      </c>
      <c r="BC70" s="193">
        <v>-6.3636969999999999E-6</v>
      </c>
      <c r="BD70" s="193">
        <v>9.5098399999999994E-6</v>
      </c>
    </row>
    <row r="71" spans="1:79" ht="18.2" customHeight="1" x14ac:dyDescent="0.25">
      <c r="B71" s="212">
        <f>IF(AND($D$4&lt;=AI71,$D$4&gt;=AJ71),AK71+AL71*$D$4+AM71*40+AN71*$D$4*$D$4+AO71*$D$4*40+AP71*40*40+AQ71*$D$4*$D$4*$D$4+AR71*40*$D$4*$D$4+AS71*$D$4*40*40+AT71*40*40*40,0)</f>
        <v>5.9347809514139964</v>
      </c>
      <c r="C71" s="212">
        <f>IF(AND($D$4&lt;=AI71,$D$4&gt;=AJ71),AU71+AV71*$D$4+AW71*40+AX71*$D$4*$D$4+AY71*$D$4*40+AZ71*40*40+BA71*$D$4*$D$4*$D$4+BB71*40*$D$4*$D$4+BC71*$D$4*40*40+BD71*40*40*40,0)</f>
        <v>4.1575793422689991</v>
      </c>
      <c r="D71" s="212">
        <f>IF(AND($D$4&lt;=AI71,$D$4&gt;=AJ71),AK71+AL71*$D$4+AM71*45+AN71*$D$4*$D$4+AO71*$D$4*45+AP71*45*45+AQ71*$D$4*$D$4*$D$4+AR71*45*$D$4*$D$4+AS71*$D$4*45*45+AT71*45*45*45,0)</f>
        <v>5.8577444735239963</v>
      </c>
      <c r="E71" s="212">
        <f>IF(AND($D$4&lt;=AI71,$D$4&gt;=AJ71),AU71+AV71*$D$4+AW71*45+AX71*$D$4*$D$4+AY71*$D$4*45+AZ71*45*45+BA71*$D$4*$D$4*$D$4+BB71*45*$D$4*$D$4+BC71*$D$4*45*45+BD71*45*45*45,0)</f>
        <v>4.6190370266140004</v>
      </c>
      <c r="F71" s="212">
        <f>IF(AND($D$4&lt;=AI71,$D$4&gt;=AJ71),AK71+AL71*$D$4+AM71*50+AN71*$D$4*$D$4+AO71*$D$4*50+AP71*50*50+AQ71*$D$4*$D$4*$D$4+AR71*50*$D$4*$D$4+AS71*$D$4*50*50+AT71*50*50*50,0)</f>
        <v>5.7776960559339958</v>
      </c>
      <c r="G71" s="212">
        <f>IF(AND($D$4&lt;=AI71,$D$4&gt;=AJ71),AU71+AV71*$D$4+AW71*50+AX71*$D$4*$D$4+AY71*$D$4*50+AZ71*50*50+BA71*$D$4*$D$4*$D$4+BB71*50*$D$4*$D$4+BC71*$D$4*50*50+BD71*50*50*50,0)</f>
        <v>5.1661732150590005</v>
      </c>
      <c r="H71" s="237">
        <v>3500</v>
      </c>
      <c r="I71" s="214" t="s">
        <v>458</v>
      </c>
      <c r="J71" s="215">
        <v>33200</v>
      </c>
      <c r="K71" s="214" t="s">
        <v>459</v>
      </c>
      <c r="L71" s="215">
        <v>33200</v>
      </c>
      <c r="M71" s="216">
        <v>23730</v>
      </c>
      <c r="N71" s="214" t="s">
        <v>460</v>
      </c>
      <c r="O71" s="215">
        <v>12900</v>
      </c>
      <c r="P71" s="214" t="s">
        <v>476</v>
      </c>
      <c r="Q71" s="215">
        <v>13000</v>
      </c>
      <c r="R71" s="214" t="s">
        <v>462</v>
      </c>
      <c r="S71" s="218">
        <v>2200</v>
      </c>
      <c r="T71" s="215">
        <v>10600</v>
      </c>
      <c r="U71" s="215">
        <v>5400</v>
      </c>
      <c r="V71" s="215">
        <v>2800</v>
      </c>
      <c r="W71" s="215">
        <v>4900</v>
      </c>
      <c r="X71" s="266"/>
      <c r="Y71" s="238"/>
      <c r="Z71" s="221" t="s">
        <v>658</v>
      </c>
      <c r="AA71" s="229">
        <v>533592</v>
      </c>
      <c r="AB71" s="267" t="s">
        <v>659</v>
      </c>
      <c r="AC71" s="229">
        <v>607204</v>
      </c>
      <c r="AD71" s="267" t="s">
        <v>660</v>
      </c>
      <c r="AE71" s="242">
        <v>572860</v>
      </c>
      <c r="AF71" s="239"/>
      <c r="AG71" s="239"/>
      <c r="AH71" s="268" t="s">
        <v>661</v>
      </c>
      <c r="AI71" s="269">
        <v>-10</v>
      </c>
      <c r="AJ71" s="269">
        <v>-40</v>
      </c>
      <c r="AK71" s="193">
        <v>22.705139513593998</v>
      </c>
      <c r="AL71" s="193">
        <v>0.65347914532600004</v>
      </c>
      <c r="AM71" s="193">
        <v>-7.0050889697999996E-2</v>
      </c>
      <c r="AN71" s="193">
        <v>7.4286598639999998E-3</v>
      </c>
      <c r="AO71" s="193">
        <v>1.6638407900000001E-4</v>
      </c>
      <c r="AP71" s="193">
        <v>1.6759203600000001E-4</v>
      </c>
      <c r="AQ71" s="193">
        <v>4.3132134E-5</v>
      </c>
      <c r="AR71" s="193">
        <v>1.8335741E-5</v>
      </c>
      <c r="AS71" s="193">
        <v>-2.0985315000000002E-5</v>
      </c>
      <c r="AT71" s="193">
        <v>-7.1282730000000003E-6</v>
      </c>
      <c r="AU71" s="193">
        <v>1.7441790593390001</v>
      </c>
      <c r="AV71" s="193">
        <v>1.6738408358000001E-2</v>
      </c>
      <c r="AW71" s="193">
        <v>0.11098092069399999</v>
      </c>
      <c r="AX71" s="193">
        <v>3.1216512800000002E-4</v>
      </c>
      <c r="AY71" s="193">
        <v>3.48354067E-4</v>
      </c>
      <c r="AZ71" s="193">
        <v>-1.5304639980000001E-3</v>
      </c>
      <c r="BA71" s="193">
        <v>1.055236E-6</v>
      </c>
      <c r="BB71" s="193">
        <v>-1.144396E-5</v>
      </c>
      <c r="BC71" s="193">
        <v>-4.6216790000000002E-6</v>
      </c>
      <c r="BD71" s="193">
        <v>2.2831668999999999E-5</v>
      </c>
    </row>
    <row r="72" spans="1:79" ht="18.2" customHeight="1" x14ac:dyDescent="0.25">
      <c r="B72" s="212">
        <f>IF(AND($D$4&lt;=AI72,$D$4&gt;=AJ72),AK72+AL72*$D$4+AM72*40+AN72*$D$4*$D$4+AO72*$D$4*40+AP72*40*40+AQ72*$D$4*$D$4*$D$4+AR72*40*$D$4*$D$4+AS72*$D$4*40*40+AT72*40*40*40,0)</f>
        <v>7.4983927423059988</v>
      </c>
      <c r="C72" s="212">
        <f>IF(AND($D$4&lt;=AI72,$D$4&gt;=AJ72),AU72+AV72*$D$4+AW72*40+AX72*$D$4*$D$4+AY72*$D$4*40+AZ72*40*40+BA72*$D$4*$D$4*$D$4+BB72*40*$D$4*$D$4+BC72*$D$4*40*40+BD72*40*40*40,0)</f>
        <v>4.8593238032020007</v>
      </c>
      <c r="D72" s="212">
        <f>IF(AND($D$4&lt;=AI72,$D$4&gt;=AJ72),AK72+AL72*$D$4+AM72*45+AN72*$D$4*$D$4+AO72*$D$4*45+AP72*45*45+AQ72*$D$4*$D$4*$D$4+AR72*45*$D$4*$D$4+AS72*$D$4*45*45+AT72*45*45*45,0)</f>
        <v>7.262333600150999</v>
      </c>
      <c r="E72" s="212">
        <f>IF(AND($D$4&lt;=AI72,$D$4&gt;=AJ72),AU72+AV72*$D$4+AW72*45+AX72*$D$4*$D$4+AY72*$D$4*45+AZ72*45*45+BA72*$D$4*$D$4*$D$4+BB72*45*$D$4*$D$4+BC72*$D$4*45*45+BD72*45*45*45,0)</f>
        <v>5.3361998167870022</v>
      </c>
      <c r="F72" s="212">
        <f>IF(AND($D$4&lt;=AI72,$D$4&gt;=AJ72),AK72+AL72*$D$4+AM72*50+AN72*$D$4*$D$4+AO72*$D$4*50+AP72*50*50+AQ72*$D$4*$D$4*$D$4+AR72*50*$D$4*$D$4+AS72*$D$4*50*50+AT72*50*50*50,0)</f>
        <v>7.0099100494460007</v>
      </c>
      <c r="G72" s="212">
        <f>IF(AND($D$4&lt;=AI72,$D$4&gt;=AJ72),AU72+AV72*$D$4+AW72*50+AX72*$D$4*$D$4+AY72*$D$4*50+AZ72*50*50+BA72*$D$4*$D$4*$D$4+BB72*50*$D$4*$D$4+BC72*$D$4*50*50+BD72*50*50*50,0)</f>
        <v>5.8548408077720033</v>
      </c>
      <c r="H72" s="237">
        <v>4000</v>
      </c>
      <c r="I72" s="214" t="s">
        <v>407</v>
      </c>
      <c r="J72" s="215">
        <v>33800</v>
      </c>
      <c r="K72" s="214" t="s">
        <v>408</v>
      </c>
      <c r="L72" s="215">
        <v>33800</v>
      </c>
      <c r="M72" s="216">
        <v>23730</v>
      </c>
      <c r="N72" s="214" t="s">
        <v>409</v>
      </c>
      <c r="O72" s="216">
        <v>13300</v>
      </c>
      <c r="P72" s="214" t="s">
        <v>410</v>
      </c>
      <c r="Q72" s="215">
        <v>17600</v>
      </c>
      <c r="R72" s="214" t="s">
        <v>411</v>
      </c>
      <c r="S72" s="218">
        <v>3300</v>
      </c>
      <c r="T72" s="215">
        <v>10600</v>
      </c>
      <c r="U72" s="215">
        <v>5400</v>
      </c>
      <c r="V72" s="215">
        <v>2800</v>
      </c>
      <c r="W72" s="215">
        <v>4900</v>
      </c>
      <c r="X72" s="266"/>
      <c r="Y72" s="239"/>
      <c r="Z72" s="221" t="s">
        <v>662</v>
      </c>
      <c r="AA72" s="229">
        <v>601229</v>
      </c>
      <c r="AB72" s="267" t="s">
        <v>663</v>
      </c>
      <c r="AC72" s="229">
        <v>661342</v>
      </c>
      <c r="AD72" s="267" t="s">
        <v>664</v>
      </c>
      <c r="AE72" s="229">
        <v>626998</v>
      </c>
      <c r="AF72" s="239"/>
      <c r="AG72" s="239"/>
      <c r="AH72" s="268" t="s">
        <v>665</v>
      </c>
      <c r="AI72" s="269">
        <v>-10</v>
      </c>
      <c r="AJ72" s="269">
        <v>-40</v>
      </c>
      <c r="AK72" s="193">
        <v>26.639623881805999</v>
      </c>
      <c r="AL72" s="193">
        <v>0.65713176930100003</v>
      </c>
      <c r="AM72" s="193">
        <v>-6.9739129115999998E-2</v>
      </c>
      <c r="AN72" s="193">
        <v>2.9517605559999998E-3</v>
      </c>
      <c r="AO72" s="193">
        <v>-3.808000707E-3</v>
      </c>
      <c r="AP72" s="193">
        <v>-1.4686570210000001E-3</v>
      </c>
      <c r="AQ72" s="193">
        <v>-3.0644485E-5</v>
      </c>
      <c r="AR72" s="193">
        <v>-5.5191980999999997E-5</v>
      </c>
      <c r="AS72" s="193">
        <v>-2.2841414E-5</v>
      </c>
      <c r="AT72" s="193">
        <v>2.5327360000000001E-6</v>
      </c>
      <c r="AU72" s="193">
        <v>3.8933884259820002</v>
      </c>
      <c r="AV72" s="193">
        <v>5.2768158186000003E-2</v>
      </c>
      <c r="AW72" s="193">
        <v>5.1976109170000003E-3</v>
      </c>
      <c r="AX72" s="193">
        <v>2.8458864700000002E-4</v>
      </c>
      <c r="AY72" s="193">
        <v>-1.1565574920000001E-3</v>
      </c>
      <c r="AZ72" s="193">
        <v>1.596634643E-3</v>
      </c>
      <c r="BA72" s="193">
        <v>3.4992630000000001E-6</v>
      </c>
      <c r="BB72" s="193">
        <v>-7.7555999999999999E-7</v>
      </c>
      <c r="BC72" s="193">
        <v>3.4727936999999998E-5</v>
      </c>
      <c r="BD72" s="193">
        <v>3.36402E-6</v>
      </c>
    </row>
    <row r="73" spans="1:79" ht="21.75" customHeight="1" x14ac:dyDescent="0.25">
      <c r="B73" s="972" t="s">
        <v>666</v>
      </c>
      <c r="C73" s="972"/>
      <c r="D73" s="972"/>
      <c r="E73" s="972"/>
      <c r="F73" s="972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245"/>
      <c r="AG73" s="245"/>
    </row>
    <row r="74" spans="1:79" ht="18.2" customHeight="1" x14ac:dyDescent="0.25">
      <c r="A74" s="193">
        <v>1.05</v>
      </c>
      <c r="B74" s="212">
        <f t="shared" ref="B74:B91" si="28">A74*(IF(AND($D$4&lt;=AI74,$D$4&gt;=AJ74),AK74+AL74*$D$4+AM74*40+AN74*$D$4*$D$4+AO74*$D$4*40+AP74*40*40+AQ74*$D$4*$D$4*$D$4+AR74*40*$D$4*$D$4+AS74*$D$4*40*40+AT74*40*40*40,0))</f>
        <v>0</v>
      </c>
      <c r="C74" s="212">
        <f t="shared" ref="C74:C91" si="29">A74*(IF(AND($D$4&lt;=AI74,$D$4&gt;=AJ74),AU74+AV74*$D$4+AW74*40+AX74*$D$4*$D$4+AY74*$D$4*40+AZ74*40*40+BA74*$D$4*$D$4*$D$4+BB74*40*$D$4*$D$4+BC74*$D$4*40*40+BD74*40*40*40,0))</f>
        <v>0</v>
      </c>
      <c r="D74" s="212">
        <f t="shared" ref="D74:D91" si="30">A74*(IF(AND($D$4&lt;=AI74,$D$4&gt;=AJ74),AK74+AL74*$D$4+AM74*45+AN74*$D$4*$D$4+AO74*$D$4*45+AP74*45*45+AQ74*$D$4*$D$4*$D$4+AR74*45*$D$4*$D$4+AS74*$D$4*45*45+AT74*45*45*45,0))</f>
        <v>0</v>
      </c>
      <c r="E74" s="212">
        <f t="shared" ref="E74:E91" si="31">A74*(IF(AND($D$4&lt;=AI74,$D$4&gt;=AJ74),AU74+AV74*$D$4+AW74*45+AX74*$D$4*$D$4+AY74*$D$4*45+AZ74*45*45+BA74*$D$4*$D$4*$D$4+BB74*45*$D$4*$D$4+BC74*$D$4*45*45+BD74*45*45*45,0))</f>
        <v>0</v>
      </c>
      <c r="F74" s="212">
        <f t="shared" ref="F74:F91" si="32">A74*(IF(AND($D$4&lt;=AI74,$D$4&gt;=AJ74),AK74+AL74*$D$4+AM74*50+AN74*$D$4*$D$4+AO74*$D$4*50+AP74*50*50+AQ74*$D$4*$D$4*$D$4+AR74*50*$D$4*$D$4+AS74*$D$4*50*50+AT74*50*50*50,0))</f>
        <v>0</v>
      </c>
      <c r="G74" s="212">
        <f t="shared" ref="G74:G91" si="33">A74*(IF(AND($D$4&lt;=AI74,$D$4&gt;=AJ74),AU74+AV74*$D$4+AW74*50+AX74*$D$4*$D$4+AY74*$D$4*50+AZ74*50*50+BA74*$D$4*$D$4*$D$4+BB74*50*$D$4*$D$4+BC74*$D$4*50*50+BD74*50*50*50,0))</f>
        <v>0</v>
      </c>
      <c r="H74" s="237">
        <v>3500</v>
      </c>
      <c r="I74" s="214" t="s">
        <v>458</v>
      </c>
      <c r="J74" s="215">
        <v>33200</v>
      </c>
      <c r="K74" s="214" t="s">
        <v>459</v>
      </c>
      <c r="L74" s="215">
        <v>33200</v>
      </c>
      <c r="M74" s="216">
        <v>23730</v>
      </c>
      <c r="N74" s="214" t="s">
        <v>460</v>
      </c>
      <c r="O74" s="215">
        <v>12900</v>
      </c>
      <c r="P74" s="214" t="s">
        <v>476</v>
      </c>
      <c r="Q74" s="215">
        <v>10400</v>
      </c>
      <c r="R74" s="214" t="s">
        <v>462</v>
      </c>
      <c r="S74" s="218">
        <v>2200</v>
      </c>
      <c r="T74" s="215">
        <v>10600</v>
      </c>
      <c r="U74" s="215">
        <v>5400</v>
      </c>
      <c r="V74" s="215">
        <v>2800</v>
      </c>
      <c r="W74" s="215">
        <v>4900</v>
      </c>
      <c r="X74" s="245"/>
      <c r="Y74" s="245"/>
      <c r="Z74" s="221" t="s">
        <v>667</v>
      </c>
      <c r="AA74" s="229">
        <v>197324</v>
      </c>
      <c r="AB74" s="221" t="s">
        <v>668</v>
      </c>
      <c r="AC74" s="229">
        <v>248945</v>
      </c>
      <c r="AD74" s="221" t="s">
        <v>669</v>
      </c>
      <c r="AE74" s="229">
        <v>226899</v>
      </c>
      <c r="AF74" s="245"/>
      <c r="AG74" s="245"/>
      <c r="AH74" s="270"/>
      <c r="AI74" s="271">
        <v>0</v>
      </c>
      <c r="AJ74" s="271">
        <v>-20</v>
      </c>
      <c r="AK74" s="272">
        <v>8.4688503478149997</v>
      </c>
      <c r="AL74" s="250">
        <v>0.30276026163399999</v>
      </c>
      <c r="AM74" s="273">
        <v>-4.9378198253000001E-2</v>
      </c>
      <c r="AN74" s="250">
        <v>4.071973211E-3</v>
      </c>
      <c r="AO74" s="250">
        <v>-2.1092268390000002E-3</v>
      </c>
      <c r="AP74" s="250">
        <v>-7.8439549699999998E-4</v>
      </c>
      <c r="AQ74" s="250">
        <v>2.0085143999999999E-5</v>
      </c>
      <c r="AR74" s="250">
        <v>-3.069883E-5</v>
      </c>
      <c r="AS74" s="250">
        <v>-7.468402E-6</v>
      </c>
      <c r="AT74" s="250">
        <v>2.6771090000000002E-6</v>
      </c>
      <c r="AU74" s="250">
        <v>0.19304181680900001</v>
      </c>
      <c r="AV74" s="250">
        <v>-2.1826048883E-2</v>
      </c>
      <c r="AW74" s="250">
        <v>4.4583146988999997E-2</v>
      </c>
      <c r="AX74" s="250">
        <v>4.9707389999999997E-6</v>
      </c>
      <c r="AY74" s="250">
        <v>1.1447667769999999E-3</v>
      </c>
      <c r="AZ74" s="250">
        <v>-7.2678260300000001E-4</v>
      </c>
      <c r="BA74" s="250">
        <v>8.432772E-6</v>
      </c>
      <c r="BB74" s="250">
        <v>6.7203209999999998E-6</v>
      </c>
      <c r="BC74" s="250">
        <v>-1.8561180999999999E-5</v>
      </c>
      <c r="BD74" s="250">
        <v>1.0897749E-5</v>
      </c>
    </row>
    <row r="75" spans="1:79" ht="18.2" customHeight="1" x14ac:dyDescent="0.25">
      <c r="A75" s="193">
        <v>1.05</v>
      </c>
      <c r="B75" s="212">
        <f t="shared" si="28"/>
        <v>0</v>
      </c>
      <c r="C75" s="212">
        <f t="shared" si="29"/>
        <v>0</v>
      </c>
      <c r="D75" s="212">
        <f t="shared" si="30"/>
        <v>0</v>
      </c>
      <c r="E75" s="212">
        <f t="shared" si="31"/>
        <v>0</v>
      </c>
      <c r="F75" s="212">
        <f t="shared" si="32"/>
        <v>0</v>
      </c>
      <c r="G75" s="212">
        <f t="shared" si="33"/>
        <v>0</v>
      </c>
      <c r="H75" s="237">
        <v>3500</v>
      </c>
      <c r="I75" s="214" t="s">
        <v>458</v>
      </c>
      <c r="J75" s="215">
        <v>33200</v>
      </c>
      <c r="K75" s="214" t="s">
        <v>459</v>
      </c>
      <c r="L75" s="215">
        <v>33200</v>
      </c>
      <c r="M75" s="216">
        <v>23730</v>
      </c>
      <c r="N75" s="214" t="s">
        <v>460</v>
      </c>
      <c r="O75" s="215">
        <v>12900</v>
      </c>
      <c r="P75" s="214" t="s">
        <v>476</v>
      </c>
      <c r="Q75" s="215">
        <v>10400</v>
      </c>
      <c r="R75" s="214" t="s">
        <v>462</v>
      </c>
      <c r="S75" s="218">
        <v>2200</v>
      </c>
      <c r="T75" s="215">
        <v>10600</v>
      </c>
      <c r="U75" s="215">
        <v>5400</v>
      </c>
      <c r="V75" s="215">
        <v>2800</v>
      </c>
      <c r="W75" s="215">
        <v>4900</v>
      </c>
      <c r="X75" s="245"/>
      <c r="Y75" s="245"/>
      <c r="Z75" s="221" t="s">
        <v>670</v>
      </c>
      <c r="AA75" s="229">
        <v>198723</v>
      </c>
      <c r="AB75" s="221" t="s">
        <v>671</v>
      </c>
      <c r="AC75" s="229">
        <v>250344</v>
      </c>
      <c r="AD75" s="221" t="s">
        <v>672</v>
      </c>
      <c r="AE75" s="229">
        <v>228298</v>
      </c>
      <c r="AF75" s="245"/>
      <c r="AG75" s="245"/>
      <c r="AH75" s="270"/>
      <c r="AI75" s="271">
        <v>0</v>
      </c>
      <c r="AJ75" s="271">
        <v>-20</v>
      </c>
      <c r="AK75" s="274">
        <v>9.5683623894950003</v>
      </c>
      <c r="AL75" s="274">
        <v>0.33391543397899998</v>
      </c>
      <c r="AM75" s="274">
        <v>-7.0330954742999996E-2</v>
      </c>
      <c r="AN75" s="274">
        <v>4.5606380400000004E-3</v>
      </c>
      <c r="AO75" s="274">
        <v>-2.0540946529999998E-3</v>
      </c>
      <c r="AP75" s="274">
        <v>-3.8403941999999998E-4</v>
      </c>
      <c r="AQ75" s="274">
        <v>2.2028329999999999E-5</v>
      </c>
      <c r="AR75" s="274">
        <v>-2.7115553E-5</v>
      </c>
      <c r="AS75" s="274">
        <v>-1.064254E-5</v>
      </c>
      <c r="AT75" s="274">
        <v>5.6580399999999995E-7</v>
      </c>
      <c r="AU75" s="274">
        <v>0.69867599000299996</v>
      </c>
      <c r="AV75" s="274">
        <v>-4.6713633999999999E-4</v>
      </c>
      <c r="AW75" s="274">
        <v>2.0995260000000002E-2</v>
      </c>
      <c r="AX75" s="274">
        <v>2.7911102999999999E-5</v>
      </c>
      <c r="AY75" s="274">
        <v>2.5729747000000001E-5</v>
      </c>
      <c r="AZ75" s="274">
        <v>4.6288353E-5</v>
      </c>
      <c r="BA75" s="274">
        <v>7.50874E-7</v>
      </c>
      <c r="BB75" s="274">
        <v>-9.6503999999999991E-7</v>
      </c>
      <c r="BC75" s="274">
        <v>-1.6602889999999999E-6</v>
      </c>
      <c r="BD75" s="274">
        <v>3.6765279999999998E-6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8.2" customHeight="1" x14ac:dyDescent="0.25">
      <c r="A76" s="193">
        <v>0.97</v>
      </c>
      <c r="B76" s="212">
        <f t="shared" si="28"/>
        <v>0</v>
      </c>
      <c r="C76" s="212">
        <f t="shared" si="29"/>
        <v>0</v>
      </c>
      <c r="D76" s="212">
        <f t="shared" si="30"/>
        <v>0</v>
      </c>
      <c r="E76" s="212">
        <f t="shared" si="31"/>
        <v>0</v>
      </c>
      <c r="F76" s="212">
        <f t="shared" si="32"/>
        <v>0</v>
      </c>
      <c r="G76" s="212">
        <f t="shared" si="33"/>
        <v>0</v>
      </c>
      <c r="H76" s="237">
        <v>3500</v>
      </c>
      <c r="I76" s="214" t="s">
        <v>458</v>
      </c>
      <c r="J76" s="215">
        <v>33200</v>
      </c>
      <c r="K76" s="214" t="s">
        <v>459</v>
      </c>
      <c r="L76" s="215">
        <v>33200</v>
      </c>
      <c r="M76" s="216">
        <v>23730</v>
      </c>
      <c r="N76" s="214" t="s">
        <v>460</v>
      </c>
      <c r="O76" s="215">
        <v>12900</v>
      </c>
      <c r="P76" s="214" t="s">
        <v>476</v>
      </c>
      <c r="Q76" s="215">
        <v>10400</v>
      </c>
      <c r="R76" s="214" t="s">
        <v>462</v>
      </c>
      <c r="S76" s="218">
        <v>2200</v>
      </c>
      <c r="T76" s="215">
        <v>10600</v>
      </c>
      <c r="U76" s="215">
        <v>5400</v>
      </c>
      <c r="V76" s="215">
        <v>2800</v>
      </c>
      <c r="W76" s="215">
        <v>4900</v>
      </c>
      <c r="X76" s="214" t="s">
        <v>673</v>
      </c>
      <c r="Y76" s="229">
        <v>193799</v>
      </c>
      <c r="Z76" s="221" t="s">
        <v>674</v>
      </c>
      <c r="AA76" s="229">
        <v>201239</v>
      </c>
      <c r="AB76" s="213" t="s">
        <v>675</v>
      </c>
      <c r="AC76" s="229">
        <v>252860</v>
      </c>
      <c r="AD76" s="213" t="s">
        <v>676</v>
      </c>
      <c r="AE76" s="229">
        <v>230814</v>
      </c>
      <c r="AF76" s="263"/>
      <c r="AG76" s="263"/>
      <c r="AH76" s="275" t="s">
        <v>677</v>
      </c>
      <c r="AI76" s="271">
        <v>0</v>
      </c>
      <c r="AJ76" s="271">
        <v>-20</v>
      </c>
      <c r="AK76" s="250">
        <v>12.234485163722001</v>
      </c>
      <c r="AL76" s="250">
        <v>0.43282372643700001</v>
      </c>
      <c r="AM76" s="250">
        <v>-7.8390035265999997E-2</v>
      </c>
      <c r="AN76" s="250">
        <v>5.4489871549999996E-3</v>
      </c>
      <c r="AO76" s="250">
        <v>-2.9209733199999999E-3</v>
      </c>
      <c r="AP76" s="250">
        <v>-7.9565158200000004E-4</v>
      </c>
      <c r="AQ76" s="250">
        <v>2.3605984E-5</v>
      </c>
      <c r="AR76" s="250">
        <v>-3.1358627000000002E-5</v>
      </c>
      <c r="AS76" s="250">
        <v>-1.1066499E-5</v>
      </c>
      <c r="AT76" s="250">
        <v>2.5099229999999999E-6</v>
      </c>
      <c r="AU76" s="250">
        <v>0.90976501465399995</v>
      </c>
      <c r="AV76" s="250">
        <v>4.0889401440000004E-3</v>
      </c>
      <c r="AW76" s="250">
        <v>1.9299600601E-2</v>
      </c>
      <c r="AX76" s="250">
        <v>1.43856004E-4</v>
      </c>
      <c r="AY76" s="250">
        <v>-1.9393800199999999E-4</v>
      </c>
      <c r="AZ76" s="250">
        <v>1.8411600599999999E-4</v>
      </c>
      <c r="BA76" s="250">
        <v>1.7356E-6</v>
      </c>
      <c r="BB76" s="250">
        <v>-4.1795299999999999E-6</v>
      </c>
      <c r="BC76" s="250">
        <v>5.6593199999999999E-7</v>
      </c>
      <c r="BD76" s="250">
        <v>3.63804E-6</v>
      </c>
    </row>
    <row r="77" spans="1:79" ht="18.2" customHeight="1" x14ac:dyDescent="0.25">
      <c r="A77" s="193">
        <v>0.96</v>
      </c>
      <c r="B77" s="212">
        <f t="shared" si="28"/>
        <v>0</v>
      </c>
      <c r="C77" s="212">
        <f t="shared" si="29"/>
        <v>0</v>
      </c>
      <c r="D77" s="212">
        <f t="shared" si="30"/>
        <v>0</v>
      </c>
      <c r="E77" s="212">
        <f t="shared" si="31"/>
        <v>0</v>
      </c>
      <c r="F77" s="212">
        <f t="shared" si="32"/>
        <v>0</v>
      </c>
      <c r="G77" s="212">
        <f t="shared" si="33"/>
        <v>0</v>
      </c>
      <c r="H77" s="237">
        <v>3500</v>
      </c>
      <c r="I77" s="214" t="s">
        <v>458</v>
      </c>
      <c r="J77" s="215">
        <v>33200</v>
      </c>
      <c r="K77" s="214" t="s">
        <v>459</v>
      </c>
      <c r="L77" s="215">
        <v>33200</v>
      </c>
      <c r="M77" s="216">
        <v>23730</v>
      </c>
      <c r="N77" s="214" t="s">
        <v>460</v>
      </c>
      <c r="O77" s="215">
        <v>12900</v>
      </c>
      <c r="P77" s="214" t="s">
        <v>476</v>
      </c>
      <c r="Q77" s="215">
        <v>10400</v>
      </c>
      <c r="R77" s="214" t="s">
        <v>462</v>
      </c>
      <c r="S77" s="218">
        <v>2200</v>
      </c>
      <c r="T77" s="215">
        <v>10600</v>
      </c>
      <c r="U77" s="215">
        <v>5400</v>
      </c>
      <c r="V77" s="215">
        <v>2800</v>
      </c>
      <c r="W77" s="215">
        <v>4900</v>
      </c>
      <c r="X77" s="214"/>
      <c r="Y77" s="239"/>
      <c r="Z77" s="276" t="s">
        <v>678</v>
      </c>
      <c r="AA77" s="229">
        <v>225126</v>
      </c>
      <c r="AB77" s="276" t="s">
        <v>679</v>
      </c>
      <c r="AC77" s="229">
        <v>259573</v>
      </c>
      <c r="AD77" s="276" t="s">
        <v>680</v>
      </c>
      <c r="AE77" s="229">
        <v>234731</v>
      </c>
      <c r="AF77" s="263"/>
      <c r="AG77" s="263"/>
      <c r="AH77" s="275"/>
      <c r="AI77" s="271">
        <v>0</v>
      </c>
      <c r="AJ77" s="271">
        <v>-20</v>
      </c>
      <c r="AK77" s="250">
        <v>14.7603650359</v>
      </c>
      <c r="AL77" s="250">
        <v>0.52350822427400001</v>
      </c>
      <c r="AM77" s="250">
        <v>-0.12767954166699999</v>
      </c>
      <c r="AN77" s="250">
        <v>6.8124093379999997E-3</v>
      </c>
      <c r="AO77" s="250">
        <v>-4.4503701479999998E-3</v>
      </c>
      <c r="AP77" s="250">
        <v>-2.6948446000000002E-4</v>
      </c>
      <c r="AQ77" s="250">
        <v>3.6100945999999998E-5</v>
      </c>
      <c r="AR77" s="250">
        <v>-3.7932139999999998E-5</v>
      </c>
      <c r="AS77" s="250">
        <v>2.0645770000000001E-6</v>
      </c>
      <c r="AT77" s="250">
        <v>1.2386E-7</v>
      </c>
      <c r="AU77" s="250">
        <v>0.994822997998</v>
      </c>
      <c r="AV77" s="250">
        <v>-2.3266300600000001E-4</v>
      </c>
      <c r="AW77" s="250">
        <v>2.6041500089999999E-2</v>
      </c>
      <c r="AX77" s="250">
        <v>3.5783101000000002E-5</v>
      </c>
      <c r="AY77" s="250">
        <v>-2.1316400000000001E-5</v>
      </c>
      <c r="AZ77" s="250">
        <v>1.93122998E-4</v>
      </c>
      <c r="BA77" s="250">
        <v>8.7967899999999997E-7</v>
      </c>
      <c r="BB77" s="250">
        <v>-1.4470699999999999E-6</v>
      </c>
      <c r="BC77" s="250">
        <v>-1.0987200000000001E-6</v>
      </c>
      <c r="BD77" s="250">
        <v>3.8754500000000003E-6</v>
      </c>
    </row>
    <row r="78" spans="1:79" ht="18.2" customHeight="1" x14ac:dyDescent="0.25">
      <c r="A78" s="193">
        <v>1.04</v>
      </c>
      <c r="B78" s="212">
        <f t="shared" si="28"/>
        <v>0</v>
      </c>
      <c r="C78" s="212">
        <f t="shared" si="29"/>
        <v>0</v>
      </c>
      <c r="D78" s="212">
        <f t="shared" si="30"/>
        <v>0</v>
      </c>
      <c r="E78" s="212">
        <f t="shared" si="31"/>
        <v>0</v>
      </c>
      <c r="F78" s="212">
        <f t="shared" si="32"/>
        <v>0</v>
      </c>
      <c r="G78" s="212">
        <f t="shared" si="33"/>
        <v>0</v>
      </c>
      <c r="H78" s="237">
        <v>3500</v>
      </c>
      <c r="I78" s="214" t="s">
        <v>458</v>
      </c>
      <c r="J78" s="215">
        <v>33200</v>
      </c>
      <c r="K78" s="214" t="s">
        <v>459</v>
      </c>
      <c r="L78" s="215">
        <v>33200</v>
      </c>
      <c r="M78" s="216">
        <v>23730</v>
      </c>
      <c r="N78" s="214" t="s">
        <v>460</v>
      </c>
      <c r="O78" s="215">
        <v>12900</v>
      </c>
      <c r="P78" s="214" t="s">
        <v>476</v>
      </c>
      <c r="Q78" s="215">
        <v>10400</v>
      </c>
      <c r="R78" s="214" t="s">
        <v>462</v>
      </c>
      <c r="S78" s="218">
        <v>2200</v>
      </c>
      <c r="T78" s="215">
        <v>10600</v>
      </c>
      <c r="U78" s="215">
        <v>5400</v>
      </c>
      <c r="V78" s="215">
        <v>2800</v>
      </c>
      <c r="W78" s="215">
        <v>4900</v>
      </c>
      <c r="X78" s="214"/>
      <c r="Y78" s="239"/>
      <c r="Z78" s="276" t="s">
        <v>681</v>
      </c>
      <c r="AA78" s="229">
        <v>240831</v>
      </c>
      <c r="AB78" s="276" t="s">
        <v>682</v>
      </c>
      <c r="AC78" s="229">
        <v>256778</v>
      </c>
      <c r="AD78" s="276" t="s">
        <v>683</v>
      </c>
      <c r="AE78" s="229">
        <v>237527</v>
      </c>
      <c r="AF78" s="263"/>
      <c r="AG78" s="263"/>
      <c r="AH78" s="275"/>
      <c r="AI78" s="271">
        <v>0</v>
      </c>
      <c r="AJ78" s="271">
        <v>-20</v>
      </c>
      <c r="AK78" s="250">
        <v>16.230953426195999</v>
      </c>
      <c r="AL78" s="250">
        <v>0.549111705565</v>
      </c>
      <c r="AM78" s="250">
        <v>-0.14387886110600001</v>
      </c>
      <c r="AN78" s="250">
        <v>6.485832419E-3</v>
      </c>
      <c r="AO78" s="250">
        <v>-4.4585652480000001E-3</v>
      </c>
      <c r="AP78" s="250">
        <v>-2.2519027999999999E-5</v>
      </c>
      <c r="AQ78" s="250">
        <v>2.7759285999999999E-5</v>
      </c>
      <c r="AR78" s="250">
        <v>-3.5097898000000003E-5</v>
      </c>
      <c r="AS78" s="250">
        <v>2.3849999999999998E-8</v>
      </c>
      <c r="AT78" s="250">
        <v>-2.7456750000000002E-6</v>
      </c>
      <c r="AU78" s="250">
        <v>1.038955425131</v>
      </c>
      <c r="AV78" s="250">
        <v>-4.6062197660000003E-3</v>
      </c>
      <c r="AW78" s="250">
        <v>3.1568324299999999E-2</v>
      </c>
      <c r="AX78" s="250">
        <v>-2.5849952999999998E-4</v>
      </c>
      <c r="AY78" s="250">
        <v>1.5656416799999999E-4</v>
      </c>
      <c r="AZ78" s="250">
        <v>2.0987872499999999E-4</v>
      </c>
      <c r="BA78" s="250">
        <v>-2.642365E-6</v>
      </c>
      <c r="BB78" s="250">
        <v>1.6705069999999999E-6</v>
      </c>
      <c r="BC78" s="250">
        <v>-1.851886E-6</v>
      </c>
      <c r="BD78" s="250">
        <v>4.4805879999999996E-6</v>
      </c>
    </row>
    <row r="79" spans="1:79" ht="18.2" customHeight="1" x14ac:dyDescent="0.25">
      <c r="A79" s="193">
        <v>0.98</v>
      </c>
      <c r="B79" s="212">
        <f t="shared" si="28"/>
        <v>0</v>
      </c>
      <c r="C79" s="212">
        <f t="shared" si="29"/>
        <v>0</v>
      </c>
      <c r="D79" s="212">
        <f t="shared" si="30"/>
        <v>0</v>
      </c>
      <c r="E79" s="212">
        <f t="shared" si="31"/>
        <v>0</v>
      </c>
      <c r="F79" s="212">
        <f t="shared" si="32"/>
        <v>0</v>
      </c>
      <c r="G79" s="212">
        <f t="shared" si="33"/>
        <v>0</v>
      </c>
      <c r="H79" s="237">
        <v>3500</v>
      </c>
      <c r="I79" s="214" t="s">
        <v>458</v>
      </c>
      <c r="J79" s="215">
        <v>33200</v>
      </c>
      <c r="K79" s="214" t="s">
        <v>459</v>
      </c>
      <c r="L79" s="215">
        <v>33200</v>
      </c>
      <c r="M79" s="216">
        <v>23730</v>
      </c>
      <c r="N79" s="214" t="s">
        <v>460</v>
      </c>
      <c r="O79" s="215">
        <v>12900</v>
      </c>
      <c r="P79" s="214" t="s">
        <v>476</v>
      </c>
      <c r="Q79" s="215">
        <v>10400</v>
      </c>
      <c r="R79" s="214" t="s">
        <v>462</v>
      </c>
      <c r="S79" s="218">
        <v>2200</v>
      </c>
      <c r="T79" s="215">
        <v>10600</v>
      </c>
      <c r="U79" s="215">
        <v>5400</v>
      </c>
      <c r="V79" s="215">
        <v>2800</v>
      </c>
      <c r="W79" s="215">
        <v>4900</v>
      </c>
      <c r="X79" s="214"/>
      <c r="Y79" s="239"/>
      <c r="Z79" s="276"/>
      <c r="AA79" s="229"/>
      <c r="AB79" s="213" t="s">
        <v>684</v>
      </c>
      <c r="AC79" s="229" t="s">
        <v>312</v>
      </c>
      <c r="AD79" s="213" t="s">
        <v>685</v>
      </c>
      <c r="AE79" s="229">
        <v>295599</v>
      </c>
      <c r="AF79" s="263"/>
      <c r="AG79" s="263"/>
      <c r="AH79" s="275"/>
      <c r="AI79" s="271">
        <v>0</v>
      </c>
      <c r="AJ79" s="271">
        <v>-20</v>
      </c>
      <c r="AK79" s="252">
        <v>20.927719462951998</v>
      </c>
      <c r="AL79" s="252">
        <v>0.69191843713000001</v>
      </c>
      <c r="AM79" s="252">
        <v>-0.19734739614899999</v>
      </c>
      <c r="AN79" s="252">
        <v>9.4385932630000006E-3</v>
      </c>
      <c r="AO79" s="252">
        <v>-3.7261977039999999E-3</v>
      </c>
      <c r="AP79" s="252">
        <v>7.3688367700000003E-4</v>
      </c>
      <c r="AQ79" s="252">
        <v>4.2064299E-5</v>
      </c>
      <c r="AR79" s="252">
        <v>-6.0968277000000001E-5</v>
      </c>
      <c r="AS79" s="252">
        <v>-3.2120418000000001E-5</v>
      </c>
      <c r="AT79" s="252">
        <v>-1.3290381E-5</v>
      </c>
      <c r="AU79" s="252">
        <v>1.9302405393219999</v>
      </c>
      <c r="AV79" s="252">
        <v>2.0244634700000001E-3</v>
      </c>
      <c r="AW79" s="252">
        <v>2.4685311194000002E-2</v>
      </c>
      <c r="AX79" s="252">
        <v>-3.0168031099999998E-4</v>
      </c>
      <c r="AY79" s="252">
        <v>3.5250834100000001E-4</v>
      </c>
      <c r="AZ79" s="252">
        <v>4.9119583099999998E-4</v>
      </c>
      <c r="BA79" s="252">
        <v>-4.1843419999999998E-6</v>
      </c>
      <c r="BB79" s="252">
        <v>-3.4564250000000001E-6</v>
      </c>
      <c r="BC79" s="252">
        <v>1.260368E-6</v>
      </c>
      <c r="BD79" s="252">
        <v>6.8586099999999995E-7</v>
      </c>
    </row>
    <row r="80" spans="1:79" ht="18.2" customHeight="1" x14ac:dyDescent="0.25">
      <c r="A80" s="193">
        <v>0.98</v>
      </c>
      <c r="B80" s="212">
        <f t="shared" si="28"/>
        <v>0</v>
      </c>
      <c r="C80" s="212">
        <f t="shared" si="29"/>
        <v>0</v>
      </c>
      <c r="D80" s="212">
        <f t="shared" si="30"/>
        <v>0</v>
      </c>
      <c r="E80" s="212">
        <f t="shared" si="31"/>
        <v>0</v>
      </c>
      <c r="F80" s="212">
        <f t="shared" si="32"/>
        <v>0</v>
      </c>
      <c r="G80" s="212">
        <f t="shared" si="33"/>
        <v>0</v>
      </c>
      <c r="H80" s="237">
        <v>3500</v>
      </c>
      <c r="I80" s="214" t="s">
        <v>458</v>
      </c>
      <c r="J80" s="215">
        <v>33200</v>
      </c>
      <c r="K80" s="214" t="s">
        <v>459</v>
      </c>
      <c r="L80" s="215">
        <v>33200</v>
      </c>
      <c r="M80" s="216">
        <v>23730</v>
      </c>
      <c r="N80" s="214" t="s">
        <v>460</v>
      </c>
      <c r="O80" s="215">
        <v>12900</v>
      </c>
      <c r="P80" s="214" t="s">
        <v>476</v>
      </c>
      <c r="Q80" s="215">
        <v>10400</v>
      </c>
      <c r="R80" s="214" t="s">
        <v>462</v>
      </c>
      <c r="S80" s="218">
        <v>2200</v>
      </c>
      <c r="T80" s="215">
        <v>10600</v>
      </c>
      <c r="U80" s="215">
        <v>5400</v>
      </c>
      <c r="V80" s="215">
        <v>2800</v>
      </c>
      <c r="W80" s="215">
        <v>4900</v>
      </c>
      <c r="X80" s="214"/>
      <c r="Y80" s="238"/>
      <c r="Z80" s="221" t="s">
        <v>686</v>
      </c>
      <c r="AA80" s="229">
        <v>244115</v>
      </c>
      <c r="AB80" s="213" t="s">
        <v>687</v>
      </c>
      <c r="AC80" s="229">
        <v>331702</v>
      </c>
      <c r="AD80" s="213" t="s">
        <v>688</v>
      </c>
      <c r="AE80" s="229">
        <v>292483</v>
      </c>
      <c r="AF80" s="263"/>
      <c r="AG80" s="263"/>
      <c r="AH80" s="275" t="s">
        <v>689</v>
      </c>
      <c r="AI80" s="271">
        <v>0</v>
      </c>
      <c r="AJ80" s="271">
        <v>-20</v>
      </c>
      <c r="AK80" s="252">
        <v>20.927719462951998</v>
      </c>
      <c r="AL80" s="252">
        <v>0.69191843713000001</v>
      </c>
      <c r="AM80" s="252">
        <v>-0.19734739614899999</v>
      </c>
      <c r="AN80" s="252">
        <v>9.4385932630000006E-3</v>
      </c>
      <c r="AO80" s="252">
        <v>-3.7261977039999999E-3</v>
      </c>
      <c r="AP80" s="252">
        <v>7.3688367700000003E-4</v>
      </c>
      <c r="AQ80" s="252">
        <v>4.2064299E-5</v>
      </c>
      <c r="AR80" s="252">
        <v>-6.0968277000000001E-5</v>
      </c>
      <c r="AS80" s="252">
        <v>-3.2120418000000001E-5</v>
      </c>
      <c r="AT80" s="252">
        <v>-1.3290381E-5</v>
      </c>
      <c r="AU80" s="252">
        <v>1.9302405393219999</v>
      </c>
      <c r="AV80" s="252">
        <v>2.0244634700000001E-3</v>
      </c>
      <c r="AW80" s="252">
        <v>2.4685311194000002E-2</v>
      </c>
      <c r="AX80" s="252">
        <v>-3.0168031099999998E-4</v>
      </c>
      <c r="AY80" s="252">
        <v>3.5250834100000001E-4</v>
      </c>
      <c r="AZ80" s="252">
        <v>4.9119583099999998E-4</v>
      </c>
      <c r="BA80" s="252">
        <v>-4.1843419999999998E-6</v>
      </c>
      <c r="BB80" s="252">
        <v>-3.4564250000000001E-6</v>
      </c>
      <c r="BC80" s="252">
        <v>1.260368E-6</v>
      </c>
      <c r="BD80" s="252">
        <v>6.8586099999999995E-7</v>
      </c>
    </row>
    <row r="81" spans="1:56" ht="18.2" customHeight="1" x14ac:dyDescent="0.25">
      <c r="A81" s="193">
        <v>0.99</v>
      </c>
      <c r="B81" s="212">
        <f t="shared" si="28"/>
        <v>0</v>
      </c>
      <c r="C81" s="212">
        <f t="shared" si="29"/>
        <v>0</v>
      </c>
      <c r="D81" s="212">
        <f t="shared" si="30"/>
        <v>0</v>
      </c>
      <c r="E81" s="212">
        <f t="shared" si="31"/>
        <v>0</v>
      </c>
      <c r="F81" s="212">
        <f t="shared" si="32"/>
        <v>0</v>
      </c>
      <c r="G81" s="212">
        <f t="shared" si="33"/>
        <v>0</v>
      </c>
      <c r="H81" s="237">
        <v>3500</v>
      </c>
      <c r="I81" s="214" t="s">
        <v>458</v>
      </c>
      <c r="J81" s="215">
        <v>33200</v>
      </c>
      <c r="K81" s="214" t="s">
        <v>459</v>
      </c>
      <c r="L81" s="215">
        <v>33200</v>
      </c>
      <c r="M81" s="216">
        <v>23730</v>
      </c>
      <c r="N81" s="214" t="s">
        <v>460</v>
      </c>
      <c r="O81" s="215">
        <v>12900</v>
      </c>
      <c r="P81" s="214" t="s">
        <v>476</v>
      </c>
      <c r="Q81" s="215">
        <v>10400</v>
      </c>
      <c r="R81" s="214" t="s">
        <v>462</v>
      </c>
      <c r="S81" s="218">
        <v>2200</v>
      </c>
      <c r="T81" s="215">
        <v>10600</v>
      </c>
      <c r="U81" s="215">
        <v>5400</v>
      </c>
      <c r="V81" s="215">
        <v>2800</v>
      </c>
      <c r="W81" s="215">
        <v>4900</v>
      </c>
      <c r="X81" s="214"/>
      <c r="Y81" s="238"/>
      <c r="Z81" s="214"/>
      <c r="AA81" s="229"/>
      <c r="AB81" s="213" t="s">
        <v>690</v>
      </c>
      <c r="AC81" s="229" t="s">
        <v>312</v>
      </c>
      <c r="AD81" s="213" t="s">
        <v>691</v>
      </c>
      <c r="AE81" s="229">
        <v>303990</v>
      </c>
      <c r="AF81" s="263"/>
      <c r="AG81" s="263"/>
      <c r="AH81" s="275"/>
      <c r="AI81" s="271">
        <v>0</v>
      </c>
      <c r="AJ81" s="271">
        <v>-20</v>
      </c>
      <c r="AK81" s="252">
        <v>24.480867076357001</v>
      </c>
      <c r="AL81" s="252">
        <v>0.86482528267699998</v>
      </c>
      <c r="AM81" s="252">
        <v>-0.16707133213399999</v>
      </c>
      <c r="AN81" s="252">
        <v>1.1501929931E-2</v>
      </c>
      <c r="AO81" s="252">
        <v>-5.6800928540000004E-3</v>
      </c>
      <c r="AP81" s="252">
        <v>-1.161272501E-3</v>
      </c>
      <c r="AQ81" s="252">
        <v>5.4673214000000002E-5</v>
      </c>
      <c r="AR81" s="252">
        <v>-7.0751200999999997E-5</v>
      </c>
      <c r="AS81" s="252">
        <v>-2.4892140000000001E-5</v>
      </c>
      <c r="AT81" s="252">
        <v>2.2319939999999998E-6</v>
      </c>
      <c r="AU81" s="252">
        <v>2.9962185000020001</v>
      </c>
      <c r="AV81" s="252">
        <v>6.9214357000000004E-2</v>
      </c>
      <c r="AW81" s="252">
        <v>6.2596012999999997E-3</v>
      </c>
      <c r="AX81" s="252">
        <v>1.0907309999999999E-3</v>
      </c>
      <c r="AY81" s="252">
        <v>-1.3391513999999999E-3</v>
      </c>
      <c r="AZ81" s="252">
        <v>7.3163988000000003E-4</v>
      </c>
      <c r="BA81" s="252">
        <v>5.550498E-6</v>
      </c>
      <c r="BB81" s="252">
        <v>-2.1829361000000001E-5</v>
      </c>
      <c r="BC81" s="252">
        <v>1.3691487E-5</v>
      </c>
      <c r="BD81" s="252">
        <v>2.0963869999999998E-6</v>
      </c>
    </row>
    <row r="82" spans="1:56" ht="18.2" customHeight="1" x14ac:dyDescent="0.25">
      <c r="A82" s="193">
        <v>0.99</v>
      </c>
      <c r="B82" s="212">
        <f t="shared" si="28"/>
        <v>0</v>
      </c>
      <c r="C82" s="212">
        <f t="shared" si="29"/>
        <v>0</v>
      </c>
      <c r="D82" s="212">
        <f t="shared" si="30"/>
        <v>0</v>
      </c>
      <c r="E82" s="212">
        <f t="shared" si="31"/>
        <v>0</v>
      </c>
      <c r="F82" s="212">
        <f t="shared" si="32"/>
        <v>0</v>
      </c>
      <c r="G82" s="212">
        <f t="shared" si="33"/>
        <v>0</v>
      </c>
      <c r="H82" s="237">
        <v>3500</v>
      </c>
      <c r="I82" s="214" t="s">
        <v>458</v>
      </c>
      <c r="J82" s="215">
        <v>33200</v>
      </c>
      <c r="K82" s="214" t="s">
        <v>459</v>
      </c>
      <c r="L82" s="215">
        <v>33200</v>
      </c>
      <c r="M82" s="216">
        <v>23730</v>
      </c>
      <c r="N82" s="214" t="s">
        <v>460</v>
      </c>
      <c r="O82" s="215">
        <v>12900</v>
      </c>
      <c r="P82" s="214" t="s">
        <v>476</v>
      </c>
      <c r="Q82" s="215">
        <v>10400</v>
      </c>
      <c r="R82" s="214" t="s">
        <v>462</v>
      </c>
      <c r="S82" s="218">
        <v>2200</v>
      </c>
      <c r="T82" s="215">
        <v>10600</v>
      </c>
      <c r="U82" s="215">
        <v>5400</v>
      </c>
      <c r="V82" s="215">
        <v>2800</v>
      </c>
      <c r="W82" s="215">
        <v>4900</v>
      </c>
      <c r="X82" s="214"/>
      <c r="Y82" s="238"/>
      <c r="Z82" s="221" t="s">
        <v>692</v>
      </c>
      <c r="AA82" s="229">
        <v>252506</v>
      </c>
      <c r="AB82" s="213" t="s">
        <v>693</v>
      </c>
      <c r="AC82" s="229">
        <v>340093</v>
      </c>
      <c r="AD82" s="213" t="s">
        <v>694</v>
      </c>
      <c r="AE82" s="229">
        <v>300874</v>
      </c>
      <c r="AF82" s="263"/>
      <c r="AG82" s="263"/>
      <c r="AH82" s="275" t="s">
        <v>695</v>
      </c>
      <c r="AI82" s="271">
        <v>0</v>
      </c>
      <c r="AJ82" s="271">
        <v>-20</v>
      </c>
      <c r="AK82" s="252">
        <v>24.480867076357001</v>
      </c>
      <c r="AL82" s="252">
        <v>0.86482528267699998</v>
      </c>
      <c r="AM82" s="252">
        <v>-0.16707133213399999</v>
      </c>
      <c r="AN82" s="252">
        <v>1.1501929931E-2</v>
      </c>
      <c r="AO82" s="252">
        <v>-5.6800928540000004E-3</v>
      </c>
      <c r="AP82" s="252">
        <v>-1.161272501E-3</v>
      </c>
      <c r="AQ82" s="252">
        <v>5.4673214000000002E-5</v>
      </c>
      <c r="AR82" s="252">
        <v>-7.0751200999999997E-5</v>
      </c>
      <c r="AS82" s="252">
        <v>-2.4892140000000001E-5</v>
      </c>
      <c r="AT82" s="252">
        <v>2.2319939999999998E-6</v>
      </c>
      <c r="AU82" s="252">
        <v>2.9962185000020001</v>
      </c>
      <c r="AV82" s="252">
        <v>6.9214357000000004E-2</v>
      </c>
      <c r="AW82" s="252">
        <v>6.2596012999999997E-3</v>
      </c>
      <c r="AX82" s="252">
        <v>1.0907309999999999E-3</v>
      </c>
      <c r="AY82" s="252">
        <v>-1.3391513999999999E-3</v>
      </c>
      <c r="AZ82" s="252">
        <v>7.3163988000000003E-4</v>
      </c>
      <c r="BA82" s="252">
        <v>5.550498E-6</v>
      </c>
      <c r="BB82" s="252">
        <v>-2.1829361000000001E-5</v>
      </c>
      <c r="BC82" s="252">
        <v>1.3691487E-5</v>
      </c>
      <c r="BD82" s="252">
        <v>2.0963869999999998E-6</v>
      </c>
    </row>
    <row r="83" spans="1:56" ht="18.2" customHeight="1" x14ac:dyDescent="0.25">
      <c r="A83" s="193">
        <v>0.96</v>
      </c>
      <c r="B83" s="212">
        <f t="shared" si="28"/>
        <v>0</v>
      </c>
      <c r="C83" s="212">
        <f t="shared" si="29"/>
        <v>0</v>
      </c>
      <c r="D83" s="212">
        <f t="shared" si="30"/>
        <v>0</v>
      </c>
      <c r="E83" s="212">
        <f t="shared" si="31"/>
        <v>0</v>
      </c>
      <c r="F83" s="212">
        <f t="shared" si="32"/>
        <v>0</v>
      </c>
      <c r="G83" s="212">
        <f t="shared" si="33"/>
        <v>0</v>
      </c>
      <c r="H83" s="237">
        <v>4500</v>
      </c>
      <c r="I83" s="214" t="s">
        <v>407</v>
      </c>
      <c r="J83" s="215">
        <v>33800</v>
      </c>
      <c r="K83" s="214" t="s">
        <v>408</v>
      </c>
      <c r="L83" s="215">
        <v>33800</v>
      </c>
      <c r="M83" s="216">
        <v>23730</v>
      </c>
      <c r="N83" s="214" t="s">
        <v>409</v>
      </c>
      <c r="O83" s="216">
        <v>13300</v>
      </c>
      <c r="P83" s="214" t="s">
        <v>696</v>
      </c>
      <c r="Q83" s="215">
        <v>17600</v>
      </c>
      <c r="R83" s="214" t="s">
        <v>411</v>
      </c>
      <c r="S83" s="218">
        <v>3300</v>
      </c>
      <c r="T83" s="215">
        <v>10600</v>
      </c>
      <c r="U83" s="215">
        <v>5400</v>
      </c>
      <c r="V83" s="215">
        <v>2800</v>
      </c>
      <c r="W83" s="215">
        <v>4900</v>
      </c>
      <c r="X83" s="214"/>
      <c r="Y83" s="238"/>
      <c r="Z83" s="277" t="s">
        <v>697</v>
      </c>
      <c r="AA83" s="229">
        <v>298037</v>
      </c>
      <c r="AB83" s="213"/>
      <c r="AC83" s="229"/>
      <c r="AD83" s="213"/>
      <c r="AE83" s="229"/>
      <c r="AF83" s="263"/>
      <c r="AG83" s="263"/>
      <c r="AH83" s="275"/>
      <c r="AI83" s="271">
        <v>0</v>
      </c>
      <c r="AJ83" s="271">
        <v>-20</v>
      </c>
      <c r="AK83" s="250">
        <v>28.308500795819999</v>
      </c>
      <c r="AL83" s="250">
        <v>1.0065770836729999</v>
      </c>
      <c r="AM83" s="250">
        <v>-0.198330675446</v>
      </c>
      <c r="AN83" s="250">
        <v>1.3106805919E-2</v>
      </c>
      <c r="AO83" s="250">
        <v>-7.2397020860000003E-3</v>
      </c>
      <c r="AP83" s="250">
        <v>-1.3276657450000001E-3</v>
      </c>
      <c r="AQ83" s="250">
        <v>6.3624817000000001E-5</v>
      </c>
      <c r="AR83" s="250">
        <v>-7.8149297000000006E-5</v>
      </c>
      <c r="AS83" s="250">
        <v>-1.8864733999999999E-5</v>
      </c>
      <c r="AT83" s="250">
        <v>1.8527920000000001E-6</v>
      </c>
      <c r="AU83" s="250">
        <v>1.9624760435540001</v>
      </c>
      <c r="AV83" s="250">
        <v>4.087357279E-3</v>
      </c>
      <c r="AW83" s="250">
        <v>4.7166187983999998E-2</v>
      </c>
      <c r="AX83" s="250">
        <v>8.1343729999999994E-5</v>
      </c>
      <c r="AY83" s="250">
        <v>-2.5333491799999999E-4</v>
      </c>
      <c r="AZ83" s="250">
        <v>2.4427167800000001E-4</v>
      </c>
      <c r="BA83" s="250">
        <v>9.1309000000000001E-8</v>
      </c>
      <c r="BB83" s="250">
        <v>-6.5201240000000003E-6</v>
      </c>
      <c r="BC83" s="250">
        <v>-3.11126E-7</v>
      </c>
      <c r="BD83" s="250">
        <v>9.6719680000000007E-6</v>
      </c>
    </row>
    <row r="84" spans="1:56" ht="18.2" customHeight="1" x14ac:dyDescent="0.25">
      <c r="A84" s="193">
        <v>0.96</v>
      </c>
      <c r="B84" s="212">
        <f t="shared" si="28"/>
        <v>0</v>
      </c>
      <c r="C84" s="212">
        <f t="shared" si="29"/>
        <v>0</v>
      </c>
      <c r="D84" s="212">
        <f t="shared" si="30"/>
        <v>0</v>
      </c>
      <c r="E84" s="212">
        <f t="shared" si="31"/>
        <v>0</v>
      </c>
      <c r="F84" s="212">
        <f t="shared" si="32"/>
        <v>0</v>
      </c>
      <c r="G84" s="212">
        <f t="shared" si="33"/>
        <v>0</v>
      </c>
      <c r="H84" s="237">
        <v>4500</v>
      </c>
      <c r="I84" s="214" t="s">
        <v>407</v>
      </c>
      <c r="J84" s="215">
        <v>33800</v>
      </c>
      <c r="K84" s="214" t="s">
        <v>408</v>
      </c>
      <c r="L84" s="215">
        <v>33800</v>
      </c>
      <c r="M84" s="216">
        <v>23730</v>
      </c>
      <c r="N84" s="214" t="s">
        <v>409</v>
      </c>
      <c r="O84" s="216">
        <v>13300</v>
      </c>
      <c r="P84" s="214" t="s">
        <v>696</v>
      </c>
      <c r="Q84" s="215">
        <v>17600</v>
      </c>
      <c r="R84" s="214" t="s">
        <v>411</v>
      </c>
      <c r="S84" s="218">
        <v>3300</v>
      </c>
      <c r="T84" s="215">
        <v>10600</v>
      </c>
      <c r="U84" s="215">
        <v>5400</v>
      </c>
      <c r="V84" s="215">
        <v>2800</v>
      </c>
      <c r="W84" s="215">
        <v>4900</v>
      </c>
      <c r="X84" s="214"/>
      <c r="Y84" s="238"/>
      <c r="Z84" s="277" t="s">
        <v>698</v>
      </c>
      <c r="AA84" s="229">
        <v>324010</v>
      </c>
      <c r="AB84" s="277" t="s">
        <v>699</v>
      </c>
      <c r="AC84" s="229">
        <v>348615</v>
      </c>
      <c r="AD84" s="277" t="s">
        <v>700</v>
      </c>
      <c r="AE84" s="229">
        <v>314271</v>
      </c>
      <c r="AF84" s="263"/>
      <c r="AG84" s="263"/>
      <c r="AH84" s="275"/>
      <c r="AI84" s="271">
        <v>0</v>
      </c>
      <c r="AJ84" s="271">
        <v>-20</v>
      </c>
      <c r="AK84" s="250">
        <v>28.308500795819999</v>
      </c>
      <c r="AL84" s="250">
        <v>1.0065770836729999</v>
      </c>
      <c r="AM84" s="250">
        <v>-0.198330675446</v>
      </c>
      <c r="AN84" s="250">
        <v>1.3106805919E-2</v>
      </c>
      <c r="AO84" s="250">
        <v>-7.2397020860000003E-3</v>
      </c>
      <c r="AP84" s="250">
        <v>-1.3276657450000001E-3</v>
      </c>
      <c r="AQ84" s="250">
        <v>6.3624817000000001E-5</v>
      </c>
      <c r="AR84" s="250">
        <v>-7.8149297000000006E-5</v>
      </c>
      <c r="AS84" s="250">
        <v>-1.8864733999999999E-5</v>
      </c>
      <c r="AT84" s="250">
        <v>1.8527920000000001E-6</v>
      </c>
      <c r="AU84" s="250">
        <v>1.9624760435540001</v>
      </c>
      <c r="AV84" s="250">
        <v>4.087357279E-3</v>
      </c>
      <c r="AW84" s="250">
        <v>4.7166187983999998E-2</v>
      </c>
      <c r="AX84" s="250">
        <v>8.1343729999999994E-5</v>
      </c>
      <c r="AY84" s="250">
        <v>-2.5333491799999999E-4</v>
      </c>
      <c r="AZ84" s="250">
        <v>2.4427167800000001E-4</v>
      </c>
      <c r="BA84" s="250">
        <v>9.1309000000000001E-8</v>
      </c>
      <c r="BB84" s="250">
        <v>-6.5201240000000003E-6</v>
      </c>
      <c r="BC84" s="250">
        <v>-3.11126E-7</v>
      </c>
      <c r="BD84" s="250">
        <v>9.6719680000000007E-6</v>
      </c>
    </row>
    <row r="85" spans="1:56" ht="18.2" customHeight="1" x14ac:dyDescent="0.25">
      <c r="A85" s="193">
        <v>0.93</v>
      </c>
      <c r="B85" s="212">
        <f t="shared" si="28"/>
        <v>0</v>
      </c>
      <c r="C85" s="212">
        <f t="shared" si="29"/>
        <v>0</v>
      </c>
      <c r="D85" s="212">
        <f t="shared" si="30"/>
        <v>0</v>
      </c>
      <c r="E85" s="212">
        <f t="shared" si="31"/>
        <v>0</v>
      </c>
      <c r="F85" s="212">
        <f t="shared" si="32"/>
        <v>0</v>
      </c>
      <c r="G85" s="212">
        <f t="shared" si="33"/>
        <v>0</v>
      </c>
      <c r="H85" s="237">
        <v>4500</v>
      </c>
      <c r="I85" s="214" t="s">
        <v>407</v>
      </c>
      <c r="J85" s="215">
        <v>33800</v>
      </c>
      <c r="K85" s="214" t="s">
        <v>408</v>
      </c>
      <c r="L85" s="215">
        <v>33800</v>
      </c>
      <c r="M85" s="216">
        <v>23730</v>
      </c>
      <c r="N85" s="214" t="s">
        <v>409</v>
      </c>
      <c r="O85" s="216">
        <v>13300</v>
      </c>
      <c r="P85" s="214" t="s">
        <v>696</v>
      </c>
      <c r="Q85" s="215">
        <v>17600</v>
      </c>
      <c r="R85" s="214" t="s">
        <v>411</v>
      </c>
      <c r="S85" s="218">
        <v>3300</v>
      </c>
      <c r="T85" s="215">
        <v>10600</v>
      </c>
      <c r="U85" s="215">
        <v>5400</v>
      </c>
      <c r="V85" s="215">
        <v>2800</v>
      </c>
      <c r="W85" s="215">
        <v>4900</v>
      </c>
      <c r="X85" s="214"/>
      <c r="Y85" s="238"/>
      <c r="Z85" s="277" t="s">
        <v>701</v>
      </c>
      <c r="AA85" s="229">
        <v>367084</v>
      </c>
      <c r="AB85" s="277" t="s">
        <v>702</v>
      </c>
      <c r="AC85" s="229">
        <v>391688</v>
      </c>
      <c r="AD85" s="277" t="s">
        <v>703</v>
      </c>
      <c r="AE85" s="229">
        <v>357345</v>
      </c>
      <c r="AF85" s="263"/>
      <c r="AG85" s="263"/>
      <c r="AH85" s="275"/>
      <c r="AI85" s="271">
        <v>0</v>
      </c>
      <c r="AJ85" s="271">
        <v>-20</v>
      </c>
      <c r="AK85" s="252">
        <v>32.236634286714001</v>
      </c>
      <c r="AL85" s="252">
        <v>1.066575931057</v>
      </c>
      <c r="AM85" s="252">
        <v>-0.30480937703900002</v>
      </c>
      <c r="AN85" s="252">
        <v>1.4558774882000001E-2</v>
      </c>
      <c r="AO85" s="252">
        <v>-5.7944535209999998E-3</v>
      </c>
      <c r="AP85" s="252">
        <v>1.1610747319999999E-3</v>
      </c>
      <c r="AQ85" s="252">
        <v>6.4801875000000005E-5</v>
      </c>
      <c r="AR85" s="252">
        <v>-9.4589996000000003E-5</v>
      </c>
      <c r="AS85" s="252">
        <v>-4.9046104000000002E-5</v>
      </c>
      <c r="AT85" s="252">
        <v>-2.0659193000000001E-5</v>
      </c>
      <c r="AU85" s="252">
        <v>2.935165846061</v>
      </c>
      <c r="AV85" s="252">
        <v>3.0784432759999999E-3</v>
      </c>
      <c r="AW85" s="252">
        <v>3.7537022411000001E-2</v>
      </c>
      <c r="AX85" s="252">
        <v>-4.58741658E-4</v>
      </c>
      <c r="AY85" s="252">
        <v>5.3603186699999997E-4</v>
      </c>
      <c r="AZ85" s="252">
        <v>7.4692309099999999E-4</v>
      </c>
      <c r="BA85" s="252">
        <v>-6.3628019999999999E-6</v>
      </c>
      <c r="BB85" s="252">
        <v>-5.2559150000000001E-6</v>
      </c>
      <c r="BC85" s="252">
        <v>1.9165440000000001E-6</v>
      </c>
      <c r="BD85" s="252">
        <v>1.0429349999999999E-6</v>
      </c>
    </row>
    <row r="86" spans="1:56" ht="18.2" customHeight="1" x14ac:dyDescent="0.25">
      <c r="A86" s="193">
        <v>0.98</v>
      </c>
      <c r="B86" s="212">
        <f t="shared" si="28"/>
        <v>0</v>
      </c>
      <c r="C86" s="212">
        <f t="shared" si="29"/>
        <v>0</v>
      </c>
      <c r="D86" s="212">
        <f t="shared" si="30"/>
        <v>0</v>
      </c>
      <c r="E86" s="212">
        <f t="shared" si="31"/>
        <v>0</v>
      </c>
      <c r="F86" s="212">
        <f t="shared" si="32"/>
        <v>0</v>
      </c>
      <c r="G86" s="212">
        <f t="shared" si="33"/>
        <v>0</v>
      </c>
      <c r="H86" s="237">
        <v>4000</v>
      </c>
      <c r="I86" s="214" t="s">
        <v>407</v>
      </c>
      <c r="J86" s="215">
        <v>33800</v>
      </c>
      <c r="K86" s="214" t="s">
        <v>408</v>
      </c>
      <c r="L86" s="215">
        <v>33800</v>
      </c>
      <c r="M86" s="216">
        <v>23730</v>
      </c>
      <c r="N86" s="214" t="s">
        <v>409</v>
      </c>
      <c r="O86" s="216">
        <v>13300</v>
      </c>
      <c r="P86" s="214" t="s">
        <v>696</v>
      </c>
      <c r="Q86" s="215">
        <v>17600</v>
      </c>
      <c r="R86" s="214" t="s">
        <v>411</v>
      </c>
      <c r="S86" s="218">
        <v>3300</v>
      </c>
      <c r="T86" s="215">
        <v>10600</v>
      </c>
      <c r="U86" s="215">
        <v>5400</v>
      </c>
      <c r="V86" s="215">
        <v>2800</v>
      </c>
      <c r="W86" s="215">
        <v>4900</v>
      </c>
      <c r="X86" s="214"/>
      <c r="Y86" s="239"/>
      <c r="Z86" s="253" t="s">
        <v>704</v>
      </c>
      <c r="AA86" s="229">
        <v>371560</v>
      </c>
      <c r="AB86" s="253" t="s">
        <v>705</v>
      </c>
      <c r="AC86" s="229">
        <v>401231</v>
      </c>
      <c r="AD86" s="253" t="s">
        <v>706</v>
      </c>
      <c r="AE86" s="229">
        <v>366887</v>
      </c>
      <c r="AF86" s="239"/>
      <c r="AG86" s="239"/>
      <c r="AH86" s="275" t="s">
        <v>707</v>
      </c>
      <c r="AI86" s="271">
        <v>0</v>
      </c>
      <c r="AJ86" s="271">
        <v>-20</v>
      </c>
      <c r="AK86" s="252">
        <v>30.016113759328999</v>
      </c>
      <c r="AL86" s="252">
        <v>1.049988669158</v>
      </c>
      <c r="AM86" s="252">
        <v>-0.14610488796500001</v>
      </c>
      <c r="AN86" s="252">
        <v>1.3539451330000001E-2</v>
      </c>
      <c r="AO86" s="252">
        <v>-6.0072171539999998E-3</v>
      </c>
      <c r="AP86" s="252">
        <v>-2.6394256689999999E-3</v>
      </c>
      <c r="AQ86" s="252">
        <v>6.6777403000000004E-5</v>
      </c>
      <c r="AR86" s="252">
        <v>-7.0074214000000006E-5</v>
      </c>
      <c r="AS86" s="252">
        <v>-3.7228748000000003E-5</v>
      </c>
      <c r="AT86" s="252">
        <v>9.1783199999999996E-6</v>
      </c>
      <c r="AU86" s="252">
        <v>2.56803405443</v>
      </c>
      <c r="AV86" s="252">
        <v>6.5032855170000002E-3</v>
      </c>
      <c r="AW86" s="252">
        <v>6.1619441916000002E-2</v>
      </c>
      <c r="AX86" s="252">
        <v>-2.3808786399999999E-4</v>
      </c>
      <c r="AY86" s="252">
        <v>3.4050029999999998E-4</v>
      </c>
      <c r="AZ86" s="252">
        <v>2.1308762600000001E-4</v>
      </c>
      <c r="BA86" s="252">
        <v>1.4222699999999999E-7</v>
      </c>
      <c r="BB86" s="252">
        <v>-6.839219E-6</v>
      </c>
      <c r="BC86" s="252">
        <v>4.3538809999999996E-6</v>
      </c>
      <c r="BD86" s="252">
        <v>4.9363539999999999E-6</v>
      </c>
    </row>
    <row r="87" spans="1:56" ht="18.2" customHeight="1" x14ac:dyDescent="0.25">
      <c r="A87" s="193">
        <v>1.03</v>
      </c>
      <c r="B87" s="212">
        <f t="shared" si="28"/>
        <v>0</v>
      </c>
      <c r="C87" s="212">
        <f t="shared" si="29"/>
        <v>0</v>
      </c>
      <c r="D87" s="212">
        <f t="shared" si="30"/>
        <v>0</v>
      </c>
      <c r="E87" s="212">
        <f t="shared" si="31"/>
        <v>0</v>
      </c>
      <c r="F87" s="212">
        <f t="shared" si="32"/>
        <v>0</v>
      </c>
      <c r="G87" s="212">
        <f t="shared" si="33"/>
        <v>0</v>
      </c>
      <c r="H87" s="237">
        <v>4000</v>
      </c>
      <c r="I87" s="214" t="s">
        <v>407</v>
      </c>
      <c r="J87" s="215">
        <v>33800</v>
      </c>
      <c r="K87" s="214" t="s">
        <v>408</v>
      </c>
      <c r="L87" s="215">
        <v>33800</v>
      </c>
      <c r="M87" s="216">
        <v>23730</v>
      </c>
      <c r="N87" s="214" t="s">
        <v>409</v>
      </c>
      <c r="O87" s="216">
        <v>13300</v>
      </c>
      <c r="P87" s="214" t="s">
        <v>559</v>
      </c>
      <c r="Q87" s="215">
        <v>21000</v>
      </c>
      <c r="R87" s="214" t="s">
        <v>411</v>
      </c>
      <c r="S87" s="218">
        <v>3300</v>
      </c>
      <c r="T87" s="215">
        <v>10600</v>
      </c>
      <c r="U87" s="215">
        <v>5400</v>
      </c>
      <c r="V87" s="215">
        <v>2800</v>
      </c>
      <c r="W87" s="215">
        <v>4900</v>
      </c>
      <c r="X87" s="214"/>
      <c r="Y87" s="239"/>
      <c r="Z87" s="213" t="s">
        <v>708</v>
      </c>
      <c r="AA87" s="229">
        <v>389595</v>
      </c>
      <c r="AB87" s="213" t="s">
        <v>709</v>
      </c>
      <c r="AC87" s="229">
        <v>557224</v>
      </c>
      <c r="AD87" s="213" t="s">
        <v>710</v>
      </c>
      <c r="AE87" s="229">
        <v>522879</v>
      </c>
      <c r="AF87" s="239"/>
      <c r="AG87" s="239"/>
      <c r="AH87" s="275"/>
      <c r="AI87" s="271">
        <v>0</v>
      </c>
      <c r="AJ87" s="271">
        <v>-20</v>
      </c>
      <c r="AK87" s="252">
        <v>38.935226525424</v>
      </c>
      <c r="AL87" s="252">
        <v>1.4217519960160001</v>
      </c>
      <c r="AM87" s="252">
        <v>-0.360223622538</v>
      </c>
      <c r="AN87" s="252">
        <v>1.962399351E-2</v>
      </c>
      <c r="AO87" s="252">
        <v>-1.3638516285000001E-2</v>
      </c>
      <c r="AP87" s="252">
        <v>1.7838250400000001E-4</v>
      </c>
      <c r="AQ87" s="252">
        <v>9.9534376999999997E-5</v>
      </c>
      <c r="AR87" s="252">
        <v>-1.5903239799999999E-4</v>
      </c>
      <c r="AS87" s="252">
        <v>1.4137943999999999E-5</v>
      </c>
      <c r="AT87" s="252">
        <v>-8.8871869999999997E-6</v>
      </c>
      <c r="AU87" s="252">
        <v>3.2175173290019998</v>
      </c>
      <c r="AV87" s="252">
        <v>3.8620973580000002E-2</v>
      </c>
      <c r="AW87" s="252">
        <v>5.8159881150000002E-2</v>
      </c>
      <c r="AX87" s="252">
        <v>7.6077530599999996E-4</v>
      </c>
      <c r="AY87" s="252">
        <v>-3.5751798499999998E-4</v>
      </c>
      <c r="AZ87" s="252">
        <v>-5.7650839E-5</v>
      </c>
      <c r="BA87" s="252">
        <v>3.3500760000000001E-6</v>
      </c>
      <c r="BB87" s="252">
        <v>-1.3066944000000001E-5</v>
      </c>
      <c r="BC87" s="252">
        <v>-6.1623969999999998E-6</v>
      </c>
      <c r="BD87" s="252">
        <v>1.5108552999999999E-5</v>
      </c>
    </row>
    <row r="88" spans="1:56" ht="18.2" customHeight="1" x14ac:dyDescent="0.25">
      <c r="A88" s="193">
        <v>0.98</v>
      </c>
      <c r="B88" s="262">
        <f t="shared" si="28"/>
        <v>0</v>
      </c>
      <c r="C88" s="262">
        <f t="shared" si="29"/>
        <v>0</v>
      </c>
      <c r="D88" s="262">
        <f t="shared" si="30"/>
        <v>0</v>
      </c>
      <c r="E88" s="262">
        <f t="shared" si="31"/>
        <v>0</v>
      </c>
      <c r="F88" s="262">
        <f t="shared" si="32"/>
        <v>0</v>
      </c>
      <c r="G88" s="262">
        <f t="shared" si="33"/>
        <v>0</v>
      </c>
      <c r="H88" s="237">
        <v>4000</v>
      </c>
      <c r="I88" s="221" t="s">
        <v>571</v>
      </c>
      <c r="J88" s="237">
        <v>51800</v>
      </c>
      <c r="K88" s="221" t="s">
        <v>408</v>
      </c>
      <c r="L88" s="237">
        <v>33800</v>
      </c>
      <c r="M88" s="216">
        <v>23730</v>
      </c>
      <c r="N88" s="221" t="s">
        <v>572</v>
      </c>
      <c r="O88" s="216">
        <v>16100</v>
      </c>
      <c r="P88" s="221" t="s">
        <v>559</v>
      </c>
      <c r="Q88" s="237">
        <v>21000</v>
      </c>
      <c r="R88" s="221" t="s">
        <v>573</v>
      </c>
      <c r="S88" s="218">
        <v>5800</v>
      </c>
      <c r="T88" s="237">
        <v>10600</v>
      </c>
      <c r="U88" s="237">
        <v>5400</v>
      </c>
      <c r="V88" s="237">
        <v>2800</v>
      </c>
      <c r="W88" s="237">
        <v>4900</v>
      </c>
      <c r="X88" s="221"/>
      <c r="Y88" s="263"/>
      <c r="Z88" s="213" t="s">
        <v>711</v>
      </c>
      <c r="AA88" s="229">
        <v>395523</v>
      </c>
      <c r="AB88" s="213"/>
      <c r="AC88" s="229"/>
      <c r="AD88" s="224"/>
      <c r="AE88" s="229"/>
      <c r="AF88" s="263"/>
      <c r="AG88" s="263"/>
      <c r="AH88" s="275"/>
      <c r="AI88" s="278">
        <v>0</v>
      </c>
      <c r="AJ88" s="278">
        <v>-20</v>
      </c>
      <c r="AK88" s="252">
        <v>44.695096116136</v>
      </c>
      <c r="AL88" s="252">
        <v>1.5954469967630001</v>
      </c>
      <c r="AM88" s="252">
        <v>-0.37970583561799998</v>
      </c>
      <c r="AN88" s="252">
        <v>2.1513104224000001E-2</v>
      </c>
      <c r="AO88" s="252">
        <v>-1.2862576935E-2</v>
      </c>
      <c r="AP88" s="252">
        <v>2.9734505700000001E-4</v>
      </c>
      <c r="AQ88" s="252">
        <v>8.8124629000000006E-5</v>
      </c>
      <c r="AR88" s="252">
        <v>-1.73736269E-4</v>
      </c>
      <c r="AS88" s="252">
        <v>-8.2738959999999996E-6</v>
      </c>
      <c r="AT88" s="252">
        <v>-1.7353411999999998E-5</v>
      </c>
      <c r="AU88" s="252">
        <v>3.4352872459629999</v>
      </c>
      <c r="AV88" s="252">
        <v>-1.5034725915E-2</v>
      </c>
      <c r="AW88" s="252">
        <v>9.5665156766000001E-2</v>
      </c>
      <c r="AX88" s="252">
        <v>-1.1293763180000001E-3</v>
      </c>
      <c r="AY88" s="252">
        <v>1.7477074049999999E-3</v>
      </c>
      <c r="AZ88" s="252">
        <v>-3.4807424900000001E-4</v>
      </c>
      <c r="BA88" s="252">
        <v>-1.2790886E-5</v>
      </c>
      <c r="BB88" s="252">
        <v>1.9174395E-5</v>
      </c>
      <c r="BC88" s="252">
        <v>-2.4981914E-5</v>
      </c>
      <c r="BD88" s="252">
        <v>1.8588344E-5</v>
      </c>
    </row>
    <row r="89" spans="1:56" ht="18.2" customHeight="1" x14ac:dyDescent="0.25">
      <c r="A89" s="193">
        <v>0.98</v>
      </c>
      <c r="B89" s="262">
        <f t="shared" si="28"/>
        <v>0</v>
      </c>
      <c r="C89" s="262">
        <f t="shared" si="29"/>
        <v>0</v>
      </c>
      <c r="D89" s="262">
        <f t="shared" si="30"/>
        <v>0</v>
      </c>
      <c r="E89" s="262">
        <f t="shared" si="31"/>
        <v>0</v>
      </c>
      <c r="F89" s="262">
        <f t="shared" si="32"/>
        <v>0</v>
      </c>
      <c r="G89" s="262">
        <f t="shared" si="33"/>
        <v>0</v>
      </c>
      <c r="H89" s="237">
        <v>4000</v>
      </c>
      <c r="I89" s="221" t="s">
        <v>571</v>
      </c>
      <c r="J89" s="237">
        <v>51800</v>
      </c>
      <c r="K89" s="221" t="s">
        <v>408</v>
      </c>
      <c r="L89" s="237">
        <v>33800</v>
      </c>
      <c r="M89" s="216">
        <v>23730</v>
      </c>
      <c r="N89" s="221" t="s">
        <v>572</v>
      </c>
      <c r="O89" s="216">
        <v>16100</v>
      </c>
      <c r="P89" s="221" t="s">
        <v>559</v>
      </c>
      <c r="Q89" s="237">
        <v>21000</v>
      </c>
      <c r="R89" s="221" t="s">
        <v>573</v>
      </c>
      <c r="S89" s="218">
        <v>5800</v>
      </c>
      <c r="T89" s="237">
        <v>10600</v>
      </c>
      <c r="U89" s="237">
        <v>5400</v>
      </c>
      <c r="V89" s="237">
        <v>2800</v>
      </c>
      <c r="W89" s="237">
        <v>4900</v>
      </c>
      <c r="X89" s="221"/>
      <c r="Y89" s="263"/>
      <c r="Z89" s="213" t="s">
        <v>712</v>
      </c>
      <c r="AA89" s="229">
        <v>552491</v>
      </c>
      <c r="AB89" s="213" t="s">
        <v>713</v>
      </c>
      <c r="AC89" s="229">
        <v>571121</v>
      </c>
      <c r="AD89" s="213" t="s">
        <v>714</v>
      </c>
      <c r="AE89" s="229">
        <v>562592</v>
      </c>
      <c r="AF89" s="263"/>
      <c r="AG89" s="263"/>
      <c r="AH89" s="275" t="s">
        <v>715</v>
      </c>
      <c r="AI89" s="278">
        <v>0</v>
      </c>
      <c r="AJ89" s="278">
        <v>-20</v>
      </c>
      <c r="AK89" s="252">
        <v>44.695096116136</v>
      </c>
      <c r="AL89" s="252">
        <v>1.5954469967630001</v>
      </c>
      <c r="AM89" s="252">
        <v>-0.37970583561799998</v>
      </c>
      <c r="AN89" s="252">
        <v>2.1513104224000001E-2</v>
      </c>
      <c r="AO89" s="252">
        <v>-1.2862576935E-2</v>
      </c>
      <c r="AP89" s="252">
        <v>2.9734505700000001E-4</v>
      </c>
      <c r="AQ89" s="252">
        <v>8.8124629000000006E-5</v>
      </c>
      <c r="AR89" s="252">
        <v>-1.73736269E-4</v>
      </c>
      <c r="AS89" s="252">
        <v>-8.2738959999999996E-6</v>
      </c>
      <c r="AT89" s="252">
        <v>-1.7353411999999998E-5</v>
      </c>
      <c r="AU89" s="252">
        <v>3.4352872459629999</v>
      </c>
      <c r="AV89" s="252">
        <v>-1.5034725915E-2</v>
      </c>
      <c r="AW89" s="252">
        <v>9.5665156766000001E-2</v>
      </c>
      <c r="AX89" s="252">
        <v>-1.1293763180000001E-3</v>
      </c>
      <c r="AY89" s="252">
        <v>1.7477074049999999E-3</v>
      </c>
      <c r="AZ89" s="252">
        <v>-3.4807424900000001E-4</v>
      </c>
      <c r="BA89" s="252">
        <v>-1.2790886E-5</v>
      </c>
      <c r="BB89" s="252">
        <v>1.9174395E-5</v>
      </c>
      <c r="BC89" s="252">
        <v>-2.4981914E-5</v>
      </c>
      <c r="BD89" s="252">
        <v>1.8588344E-5</v>
      </c>
    </row>
    <row r="90" spans="1:56" ht="18.2" customHeight="1" x14ac:dyDescent="0.25">
      <c r="A90" s="193">
        <v>1.06</v>
      </c>
      <c r="B90" s="212">
        <f t="shared" si="28"/>
        <v>0</v>
      </c>
      <c r="C90" s="212">
        <f t="shared" si="29"/>
        <v>0</v>
      </c>
      <c r="D90" s="212">
        <f t="shared" si="30"/>
        <v>0</v>
      </c>
      <c r="E90" s="212">
        <f t="shared" si="31"/>
        <v>0</v>
      </c>
      <c r="F90" s="212">
        <f t="shared" si="32"/>
        <v>0</v>
      </c>
      <c r="G90" s="212">
        <f t="shared" si="33"/>
        <v>0</v>
      </c>
      <c r="H90" s="257" t="s">
        <v>570</v>
      </c>
      <c r="I90" s="214" t="s">
        <v>571</v>
      </c>
      <c r="J90" s="215">
        <v>51800</v>
      </c>
      <c r="K90" s="214" t="s">
        <v>417</v>
      </c>
      <c r="L90" s="215">
        <v>51800</v>
      </c>
      <c r="M90" s="216">
        <v>23730</v>
      </c>
      <c r="N90" s="214" t="s">
        <v>572</v>
      </c>
      <c r="O90" s="216">
        <v>16100</v>
      </c>
      <c r="P90" s="214" t="s">
        <v>419</v>
      </c>
      <c r="Q90" s="215">
        <v>25200</v>
      </c>
      <c r="R90" s="214" t="s">
        <v>573</v>
      </c>
      <c r="S90" s="218">
        <v>5800</v>
      </c>
      <c r="T90" s="215">
        <v>10600</v>
      </c>
      <c r="U90" s="215">
        <v>5400</v>
      </c>
      <c r="V90" s="215">
        <v>2800</v>
      </c>
      <c r="W90" s="215">
        <v>4900</v>
      </c>
      <c r="X90" s="214"/>
      <c r="Y90" s="239"/>
      <c r="Z90" s="276" t="s">
        <v>716</v>
      </c>
      <c r="AA90" s="229">
        <v>689116</v>
      </c>
      <c r="AB90" s="213" t="s">
        <v>717</v>
      </c>
      <c r="AC90" s="229">
        <v>707742</v>
      </c>
      <c r="AD90" s="213" t="s">
        <v>718</v>
      </c>
      <c r="AE90" s="229">
        <v>699213</v>
      </c>
      <c r="AF90" s="239"/>
      <c r="AG90" s="239"/>
      <c r="AH90" s="275"/>
      <c r="AI90" s="271">
        <v>0</v>
      </c>
      <c r="AJ90" s="271">
        <v>-20</v>
      </c>
      <c r="AK90" s="252">
        <v>44.695096116136</v>
      </c>
      <c r="AL90" s="252">
        <v>1.5954469967630001</v>
      </c>
      <c r="AM90" s="252">
        <v>-0.37970583561799998</v>
      </c>
      <c r="AN90" s="252">
        <v>2.1513104224000001E-2</v>
      </c>
      <c r="AO90" s="252">
        <v>-1.2862576935E-2</v>
      </c>
      <c r="AP90" s="252">
        <v>2.9734505700000001E-4</v>
      </c>
      <c r="AQ90" s="252">
        <v>8.8124629000000006E-5</v>
      </c>
      <c r="AR90" s="252">
        <v>-1.73736269E-4</v>
      </c>
      <c r="AS90" s="252">
        <v>-8.2738959999999996E-6</v>
      </c>
      <c r="AT90" s="252">
        <v>-1.7353411999999998E-5</v>
      </c>
      <c r="AU90" s="252">
        <v>3.4352872459629999</v>
      </c>
      <c r="AV90" s="252">
        <v>-1.5034725915E-2</v>
      </c>
      <c r="AW90" s="252">
        <v>9.5665156766000001E-2</v>
      </c>
      <c r="AX90" s="252">
        <v>-1.1293763180000001E-3</v>
      </c>
      <c r="AY90" s="252">
        <v>1.7477074049999999E-3</v>
      </c>
      <c r="AZ90" s="252">
        <v>-3.4807424900000001E-4</v>
      </c>
      <c r="BA90" s="252">
        <v>-1.2790886E-5</v>
      </c>
      <c r="BB90" s="252">
        <v>1.9174395E-5</v>
      </c>
      <c r="BC90" s="252">
        <v>-2.4981914E-5</v>
      </c>
      <c r="BD90" s="252">
        <v>1.8588344E-5</v>
      </c>
    </row>
    <row r="91" spans="1:56" ht="18.2" customHeight="1" x14ac:dyDescent="0.25">
      <c r="A91" s="193">
        <v>0.92</v>
      </c>
      <c r="B91" s="212">
        <f t="shared" si="28"/>
        <v>0</v>
      </c>
      <c r="C91" s="212">
        <f t="shared" si="29"/>
        <v>0</v>
      </c>
      <c r="D91" s="212">
        <f t="shared" si="30"/>
        <v>0</v>
      </c>
      <c r="E91" s="212">
        <f t="shared" si="31"/>
        <v>0</v>
      </c>
      <c r="F91" s="212">
        <f t="shared" si="32"/>
        <v>0</v>
      </c>
      <c r="G91" s="212">
        <f t="shared" si="33"/>
        <v>0</v>
      </c>
      <c r="H91" s="257" t="s">
        <v>570</v>
      </c>
      <c r="I91" s="214" t="s">
        <v>571</v>
      </c>
      <c r="J91" s="215">
        <v>51800</v>
      </c>
      <c r="K91" s="214" t="s">
        <v>417</v>
      </c>
      <c r="L91" s="215">
        <v>51800</v>
      </c>
      <c r="M91" s="216">
        <v>23730</v>
      </c>
      <c r="N91" s="214" t="s">
        <v>572</v>
      </c>
      <c r="O91" s="216">
        <v>16100</v>
      </c>
      <c r="P91" s="214" t="s">
        <v>419</v>
      </c>
      <c r="Q91" s="215">
        <v>25200</v>
      </c>
      <c r="R91" s="214" t="s">
        <v>573</v>
      </c>
      <c r="S91" s="218">
        <v>5800</v>
      </c>
      <c r="T91" s="215">
        <v>10600</v>
      </c>
      <c r="U91" s="215">
        <v>5400</v>
      </c>
      <c r="V91" s="215">
        <v>2800</v>
      </c>
      <c r="W91" s="215">
        <v>4900</v>
      </c>
      <c r="X91" s="214"/>
      <c r="Y91" s="239"/>
      <c r="Z91" s="276" t="s">
        <v>719</v>
      </c>
      <c r="AA91" s="229">
        <v>691073</v>
      </c>
      <c r="AB91" s="213" t="s">
        <v>720</v>
      </c>
      <c r="AC91" s="229">
        <v>709699</v>
      </c>
      <c r="AD91" s="213" t="s">
        <v>721</v>
      </c>
      <c r="AE91" s="229">
        <v>701170</v>
      </c>
      <c r="AF91" s="239"/>
      <c r="AG91" s="239"/>
      <c r="AH91" s="275"/>
      <c r="AI91" s="271">
        <v>0</v>
      </c>
      <c r="AJ91" s="271">
        <v>-20</v>
      </c>
      <c r="AK91" s="252">
        <v>57.550608003911002</v>
      </c>
      <c r="AL91" s="252">
        <v>2.2237852810119998</v>
      </c>
      <c r="AM91" s="252">
        <v>-0.67999893613499995</v>
      </c>
      <c r="AN91" s="252">
        <v>3.5655245228000003E-2</v>
      </c>
      <c r="AO91" s="252">
        <v>-3.0070168915999999E-2</v>
      </c>
      <c r="AP91" s="252">
        <v>5.7371125940000002E-3</v>
      </c>
      <c r="AQ91" s="252">
        <v>2.38571958E-4</v>
      </c>
      <c r="AR91" s="252">
        <v>-4.1594545699999999E-4</v>
      </c>
      <c r="AS91" s="252">
        <v>1.6674761400000001E-4</v>
      </c>
      <c r="AT91" s="252">
        <v>-6.7170436000000002E-5</v>
      </c>
      <c r="AU91" s="252">
        <v>4.4504289171150004</v>
      </c>
      <c r="AV91" s="252">
        <v>9.0488981079999992E-3</v>
      </c>
      <c r="AW91" s="252">
        <v>9.3474904654999996E-2</v>
      </c>
      <c r="AX91" s="252">
        <v>-1.3363536039999999E-3</v>
      </c>
      <c r="AY91" s="252">
        <v>1.255582683E-3</v>
      </c>
      <c r="AZ91" s="252">
        <v>-8.7839917000000006E-5</v>
      </c>
      <c r="BA91" s="252">
        <v>-2.4168486999999999E-5</v>
      </c>
      <c r="BB91" s="252">
        <v>2.7344123000000001E-5</v>
      </c>
      <c r="BC91" s="252">
        <v>-2.5311755000000001E-5</v>
      </c>
      <c r="BD91" s="252">
        <v>2.2806107000000001E-5</v>
      </c>
    </row>
    <row r="92" spans="1:56" ht="21.75" customHeight="1" x14ac:dyDescent="0.25">
      <c r="B92" s="972" t="s">
        <v>722</v>
      </c>
      <c r="C92" s="972"/>
      <c r="D92" s="972"/>
      <c r="E92" s="972"/>
      <c r="F92" s="972"/>
      <c r="G92" s="972"/>
      <c r="H92" s="972"/>
      <c r="I92" s="972"/>
      <c r="J92" s="972"/>
      <c r="K92" s="972"/>
      <c r="L92" s="972"/>
      <c r="M92" s="972"/>
      <c r="N92" s="972"/>
      <c r="O92" s="972"/>
      <c r="P92" s="972"/>
      <c r="Q92" s="972"/>
      <c r="R92" s="972"/>
      <c r="S92" s="972"/>
      <c r="T92" s="972"/>
      <c r="U92" s="972"/>
      <c r="V92" s="972"/>
      <c r="W92" s="972"/>
      <c r="X92" s="972"/>
      <c r="Y92" s="972"/>
      <c r="Z92" s="972"/>
      <c r="AA92" s="972"/>
      <c r="AB92" s="972"/>
      <c r="AC92" s="972"/>
      <c r="AD92" s="972"/>
      <c r="AE92" s="972"/>
      <c r="AF92" s="245"/>
      <c r="AG92" s="245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</row>
    <row r="93" spans="1:56" ht="18.2" customHeight="1" x14ac:dyDescent="0.25">
      <c r="A93" s="193">
        <v>1</v>
      </c>
      <c r="B93" s="212">
        <f t="shared" ref="B93:B99" si="34">A93*(IF(AND($D$4&lt;=AI93,$D$4&gt;=AJ93),AK93+AL93*$D$4+AM93*40+AN93*$D$4*$D$4+AO93*$D$4*40+AP93*40*40+AQ93*$D$4*$D$4*$D$4+AR93*40*$D$4*$D$4+AS93*$D$4*40*40+AT93*40*40*40,0))</f>
        <v>2.4952038667839984</v>
      </c>
      <c r="C93" s="212">
        <f t="shared" ref="C93:C99" si="35">A93*(IF(AND($D$4&lt;=AI93,$D$4&gt;=AJ93),AU93+AV93*$D$4+AW93*40+AX93*$D$4*$D$4+AY93*$D$4*40+AZ93*40*40+BA93*$D$4*$D$4*$D$4+BB93*40*$D$4*$D$4+BC93*$D$4*40*40+BD93*40*40*40,0))</f>
        <v>2.3330188527980003</v>
      </c>
      <c r="D93" s="212">
        <f t="shared" ref="D93:D99" si="36">A93*(IF(AND($D$4&lt;=AI93,$D$4&gt;=AJ93),AK93+AL93*$D$4+AM93*45+AN93*$D$4*$D$4+AO93*$D$4*45+AP93*45*45+AQ93*$D$4*$D$4*$D$4+AR93*45*$D$4*$D$4+AS93*$D$4*45*45+AT93*45*45*45,0))</f>
        <v>2.272797656773998</v>
      </c>
      <c r="E93" s="212">
        <f t="shared" ref="E93:E99" si="37">A93*(IF(AND($D$4&lt;=AI93,$D$4&gt;=AJ93),AU93+AV93*$D$4+AW93*45+AX93*$D$4*$D$4+AY93*$D$4*45+AZ93*45*45+BA93*$D$4*$D$4*$D$4+BB93*45*$D$4*$D$4+BC93*$D$4*45*45+BD93*45*45*45,0))</f>
        <v>2.576379456533</v>
      </c>
      <c r="F93" s="212">
        <f t="shared" ref="F93:F99" si="38">A93*(IF(AND($D$4&lt;=AI93,$D$4&gt;=AJ93),AK93+AL93*$D$4+AM93*50+AN93*$D$4*$D$4+AO93*$D$4*50+AP93*50*50+AQ93*$D$4*$D$4*$D$4+AR93*50*$D$4*$D$4+AS93*$D$4*50*50+AT93*50*50*50,0))</f>
        <v>2.0478483002139982</v>
      </c>
      <c r="G93" s="212">
        <f t="shared" ref="G93:G99" si="39">A93*(IF(AND($D$4&lt;=AI93,$D$4&gt;=AJ93),AU93+AV93*$D$4+AW93*50+AX93*$D$4*$D$4+AY93*$D$4*50+AZ93*50*50+BA93*$D$4*$D$4*$D$4+BB93*50*$D$4*$D$4+BC93*$D$4*50*50+BD93*50*50*50,0))</f>
        <v>2.851053659518</v>
      </c>
      <c r="H93" s="237">
        <v>3500</v>
      </c>
      <c r="I93" s="214" t="s">
        <v>458</v>
      </c>
      <c r="J93" s="215">
        <v>33200</v>
      </c>
      <c r="K93" s="214" t="s">
        <v>459</v>
      </c>
      <c r="L93" s="215">
        <v>33200</v>
      </c>
      <c r="M93" s="216">
        <v>23730</v>
      </c>
      <c r="N93" s="214" t="s">
        <v>460</v>
      </c>
      <c r="O93" s="215">
        <v>12900</v>
      </c>
      <c r="P93" s="214" t="s">
        <v>476</v>
      </c>
      <c r="Q93" s="215">
        <v>13000</v>
      </c>
      <c r="R93" s="214" t="s">
        <v>462</v>
      </c>
      <c r="S93" s="218">
        <v>2200</v>
      </c>
      <c r="T93" s="215">
        <v>10600</v>
      </c>
      <c r="U93" s="215">
        <v>5400</v>
      </c>
      <c r="V93" s="215">
        <v>2800</v>
      </c>
      <c r="W93" s="215">
        <v>4900</v>
      </c>
      <c r="X93" s="245"/>
      <c r="Y93" s="245"/>
      <c r="Z93" s="276" t="s">
        <v>723</v>
      </c>
      <c r="AA93" s="229">
        <v>288220</v>
      </c>
      <c r="AB93" s="276" t="s">
        <v>724</v>
      </c>
      <c r="AC93" s="229">
        <v>318868</v>
      </c>
      <c r="AD93" s="276" t="s">
        <v>725</v>
      </c>
      <c r="AE93" s="229">
        <v>296822</v>
      </c>
      <c r="AF93" s="245"/>
      <c r="AG93" s="245"/>
      <c r="AH93" s="270"/>
      <c r="AI93" s="279">
        <v>0</v>
      </c>
      <c r="AJ93" s="279">
        <v>-35</v>
      </c>
      <c r="AK93" s="250">
        <v>15.733087566434</v>
      </c>
      <c r="AL93" s="250">
        <v>0.493259808327</v>
      </c>
      <c r="AM93" s="250">
        <v>-8.5126279392000001E-2</v>
      </c>
      <c r="AN93" s="250">
        <v>5.5562059569999999E-3</v>
      </c>
      <c r="AO93" s="250">
        <v>-1.7205456800000001E-3</v>
      </c>
      <c r="AP93" s="250">
        <v>-9.0098491100000001E-4</v>
      </c>
      <c r="AQ93" s="250">
        <v>2.5739270000000001E-5</v>
      </c>
      <c r="AR93" s="250">
        <v>-1.1839079000000001E-5</v>
      </c>
      <c r="AS93" s="250">
        <v>-2.3812417999999998E-5</v>
      </c>
      <c r="AT93" s="250">
        <v>1.2361000000000001E-7</v>
      </c>
      <c r="AU93" s="250">
        <v>2.214170911743</v>
      </c>
      <c r="AV93" s="250">
        <v>4.8055391524999998E-2</v>
      </c>
      <c r="AW93" s="250">
        <v>8.6516254870000007E-3</v>
      </c>
      <c r="AX93" s="250">
        <v>5.6829820300000001E-4</v>
      </c>
      <c r="AY93" s="250">
        <v>-4.69394851E-4</v>
      </c>
      <c r="AZ93" s="250">
        <v>2.03518935E-4</v>
      </c>
      <c r="BA93" s="250">
        <v>1.220783E-6</v>
      </c>
      <c r="BB93" s="250">
        <v>-5.6839779999999999E-6</v>
      </c>
      <c r="BC93" s="250">
        <v>2.379934E-6</v>
      </c>
      <c r="BD93" s="250">
        <v>3.748524E-6</v>
      </c>
    </row>
    <row r="94" spans="1:56" ht="18.2" customHeight="1" x14ac:dyDescent="0.25">
      <c r="A94" s="193">
        <v>0.96</v>
      </c>
      <c r="B94" s="212">
        <f t="shared" si="34"/>
        <v>2.9492494273708822</v>
      </c>
      <c r="C94" s="212">
        <f t="shared" si="35"/>
        <v>2.9038462572019199</v>
      </c>
      <c r="D94" s="212">
        <f t="shared" si="36"/>
        <v>2.6759654151724823</v>
      </c>
      <c r="E94" s="212">
        <f t="shared" si="37"/>
        <v>3.1945699447219198</v>
      </c>
      <c r="F94" s="212">
        <f t="shared" si="38"/>
        <v>2.3980485323980818</v>
      </c>
      <c r="G94" s="212">
        <f t="shared" si="39"/>
        <v>3.5198933359219202</v>
      </c>
      <c r="H94" s="237">
        <v>3500</v>
      </c>
      <c r="I94" s="214" t="s">
        <v>458</v>
      </c>
      <c r="J94" s="215">
        <v>33200</v>
      </c>
      <c r="K94" s="214" t="s">
        <v>459</v>
      </c>
      <c r="L94" s="215">
        <v>33200</v>
      </c>
      <c r="M94" s="216">
        <v>23730</v>
      </c>
      <c r="N94" s="214" t="s">
        <v>460</v>
      </c>
      <c r="O94" s="215">
        <v>12900</v>
      </c>
      <c r="P94" s="214" t="s">
        <v>476</v>
      </c>
      <c r="Q94" s="215">
        <v>13000</v>
      </c>
      <c r="R94" s="214" t="s">
        <v>462</v>
      </c>
      <c r="S94" s="218">
        <v>2200</v>
      </c>
      <c r="T94" s="215">
        <v>10600</v>
      </c>
      <c r="U94" s="215">
        <v>5400</v>
      </c>
      <c r="V94" s="215">
        <v>2800</v>
      </c>
      <c r="W94" s="215">
        <v>4900</v>
      </c>
      <c r="X94" s="245"/>
      <c r="Y94" s="245"/>
      <c r="Z94" s="276" t="s">
        <v>726</v>
      </c>
      <c r="AA94" s="229">
        <v>309059</v>
      </c>
      <c r="AB94" s="276" t="s">
        <v>727</v>
      </c>
      <c r="AC94" s="229">
        <v>327865</v>
      </c>
      <c r="AD94" s="276" t="s">
        <v>728</v>
      </c>
      <c r="AE94" s="229">
        <v>305819</v>
      </c>
      <c r="AF94" s="245"/>
      <c r="AG94" s="245"/>
      <c r="AH94" s="270"/>
      <c r="AI94" s="279">
        <v>0</v>
      </c>
      <c r="AJ94" s="279">
        <v>-35</v>
      </c>
      <c r="AK94" s="250">
        <v>21.113891046353</v>
      </c>
      <c r="AL94" s="250">
        <v>0.72238867071799995</v>
      </c>
      <c r="AM94" s="250">
        <v>-0.17038229173800001</v>
      </c>
      <c r="AN94" s="250">
        <v>8.8547344279999995E-3</v>
      </c>
      <c r="AO94" s="250">
        <v>-5.56158066E-3</v>
      </c>
      <c r="AP94" s="250">
        <v>-6.2345145700000004E-4</v>
      </c>
      <c r="AQ94" s="250">
        <v>3.8132522999999997E-5</v>
      </c>
      <c r="AR94" s="250">
        <v>-5.2276049E-5</v>
      </c>
      <c r="AS94" s="250">
        <v>-9.3396540000000006E-6</v>
      </c>
      <c r="AT94" s="250">
        <v>1.481818E-6</v>
      </c>
      <c r="AU94" s="250">
        <v>3.490817800002</v>
      </c>
      <c r="AV94" s="250">
        <v>0.1048169</v>
      </c>
      <c r="AW94" s="250">
        <v>-8.7528031999999992E-3</v>
      </c>
      <c r="AX94" s="250">
        <v>1.7641555000000001E-3</v>
      </c>
      <c r="AY94" s="250">
        <v>-1.6888569E-3</v>
      </c>
      <c r="AZ94" s="250">
        <v>5.6328655000000005E-4</v>
      </c>
      <c r="BA94" s="250">
        <v>1.1526638E-5</v>
      </c>
      <c r="BB94" s="250">
        <v>-1.9154328E-5</v>
      </c>
      <c r="BC94" s="250">
        <v>1.3092518E-5</v>
      </c>
      <c r="BD94" s="250">
        <v>4.5613239999999997E-6</v>
      </c>
    </row>
    <row r="95" spans="1:56" ht="18.2" customHeight="1" x14ac:dyDescent="0.25">
      <c r="A95" s="193">
        <v>0.96</v>
      </c>
      <c r="B95" s="212">
        <f t="shared" si="34"/>
        <v>3.4860718893312002</v>
      </c>
      <c r="C95" s="212">
        <f t="shared" si="35"/>
        <v>3.4567205377871995</v>
      </c>
      <c r="D95" s="212">
        <f t="shared" si="36"/>
        <v>3.1079110168608031</v>
      </c>
      <c r="E95" s="212">
        <f t="shared" si="37"/>
        <v>3.9500778082991994</v>
      </c>
      <c r="F95" s="212">
        <f t="shared" si="38"/>
        <v>2.6997446062464019</v>
      </c>
      <c r="G95" s="212">
        <f t="shared" si="39"/>
        <v>4.5566463709391991</v>
      </c>
      <c r="H95" s="237">
        <v>3500</v>
      </c>
      <c r="I95" s="214" t="s">
        <v>458</v>
      </c>
      <c r="J95" s="215">
        <v>33200</v>
      </c>
      <c r="K95" s="214" t="s">
        <v>459</v>
      </c>
      <c r="L95" s="215">
        <v>33200</v>
      </c>
      <c r="M95" s="216">
        <v>23730</v>
      </c>
      <c r="N95" s="214" t="s">
        <v>460</v>
      </c>
      <c r="O95" s="215">
        <v>12900</v>
      </c>
      <c r="P95" s="214" t="s">
        <v>476</v>
      </c>
      <c r="Q95" s="215">
        <v>13000</v>
      </c>
      <c r="R95" s="214" t="s">
        <v>462</v>
      </c>
      <c r="S95" s="218">
        <v>2200</v>
      </c>
      <c r="T95" s="215">
        <v>10600</v>
      </c>
      <c r="U95" s="215">
        <v>5400</v>
      </c>
      <c r="V95" s="215">
        <v>2800</v>
      </c>
      <c r="W95" s="215">
        <v>4900</v>
      </c>
      <c r="X95" s="214"/>
      <c r="Y95" s="238"/>
      <c r="Z95" s="221" t="s">
        <v>729</v>
      </c>
      <c r="AA95" s="229">
        <v>314038</v>
      </c>
      <c r="AB95" s="213" t="s">
        <v>730</v>
      </c>
      <c r="AC95" s="229">
        <v>335977</v>
      </c>
      <c r="AD95" s="213" t="s">
        <v>731</v>
      </c>
      <c r="AE95" s="229">
        <v>313931</v>
      </c>
      <c r="AF95" s="239"/>
      <c r="AG95" s="239"/>
      <c r="AH95" s="275" t="s">
        <v>732</v>
      </c>
      <c r="AI95" s="279">
        <v>0</v>
      </c>
      <c r="AJ95" s="279">
        <v>-35</v>
      </c>
      <c r="AK95" s="250">
        <v>25.555942032890002</v>
      </c>
      <c r="AL95" s="250">
        <v>0.89929387776000003</v>
      </c>
      <c r="AM95" s="250">
        <v>-0.250040045298</v>
      </c>
      <c r="AN95" s="250">
        <v>1.1934636667000001E-2</v>
      </c>
      <c r="AO95" s="250">
        <v>-8.3356630380000008E-3</v>
      </c>
      <c r="AP95" s="250">
        <v>3.38984492E-4</v>
      </c>
      <c r="AQ95" s="250">
        <v>6.2670727000000003E-5</v>
      </c>
      <c r="AR95" s="250">
        <v>-7.4527440000000003E-5</v>
      </c>
      <c r="AS95" s="250">
        <v>1.2283382000000001E-5</v>
      </c>
      <c r="AT95" s="250">
        <v>-3.9569000000000002E-6</v>
      </c>
      <c r="AU95" s="250">
        <v>2.9155705056099999</v>
      </c>
      <c r="AV95" s="250">
        <v>3.5549397904000003E-2</v>
      </c>
      <c r="AW95" s="250">
        <v>4.9009153974999997E-2</v>
      </c>
      <c r="AX95" s="250">
        <v>2.1184707799999999E-4</v>
      </c>
      <c r="AY95" s="250">
        <v>9.43120592E-4</v>
      </c>
      <c r="AZ95" s="250">
        <v>-9.8310039899999991E-4</v>
      </c>
      <c r="BA95" s="250">
        <v>7.4918999999999997E-8</v>
      </c>
      <c r="BB95" s="250">
        <v>6.3591309999999996E-6</v>
      </c>
      <c r="BC95" s="250">
        <v>-1.8023914E-5</v>
      </c>
      <c r="BD95" s="250">
        <v>2.0080236999999999E-5</v>
      </c>
    </row>
    <row r="96" spans="1:56" ht="18.2" customHeight="1" x14ac:dyDescent="0.25">
      <c r="A96" s="193">
        <v>1.05</v>
      </c>
      <c r="B96" s="212">
        <f t="shared" si="34"/>
        <v>4.8423859631752464</v>
      </c>
      <c r="C96" s="212">
        <f t="shared" si="35"/>
        <v>3.9713871171449995</v>
      </c>
      <c r="D96" s="212">
        <f t="shared" si="36"/>
        <v>4.3946118269182444</v>
      </c>
      <c r="E96" s="212">
        <f t="shared" si="37"/>
        <v>4.2860131737359985</v>
      </c>
      <c r="F96" s="212">
        <f t="shared" si="38"/>
        <v>3.9375463951687442</v>
      </c>
      <c r="G96" s="212">
        <f t="shared" si="39"/>
        <v>4.6435722841619986</v>
      </c>
      <c r="H96" s="237">
        <v>3500</v>
      </c>
      <c r="I96" s="214" t="s">
        <v>407</v>
      </c>
      <c r="J96" s="215">
        <v>33800</v>
      </c>
      <c r="K96" s="214" t="s">
        <v>408</v>
      </c>
      <c r="L96" s="215">
        <v>33800</v>
      </c>
      <c r="M96" s="216">
        <v>23730</v>
      </c>
      <c r="N96" s="214" t="s">
        <v>409</v>
      </c>
      <c r="O96" s="216">
        <v>13300</v>
      </c>
      <c r="P96" s="214" t="s">
        <v>696</v>
      </c>
      <c r="Q96" s="215">
        <v>17600</v>
      </c>
      <c r="R96" s="214" t="s">
        <v>411</v>
      </c>
      <c r="S96" s="218">
        <v>3300</v>
      </c>
      <c r="T96" s="215">
        <v>10600</v>
      </c>
      <c r="U96" s="215">
        <v>5400</v>
      </c>
      <c r="V96" s="215">
        <v>2800</v>
      </c>
      <c r="W96" s="215">
        <v>4900</v>
      </c>
      <c r="X96" s="214"/>
      <c r="Y96" s="238"/>
      <c r="Z96" s="276" t="s">
        <v>733</v>
      </c>
      <c r="AA96" s="229">
        <v>378609</v>
      </c>
      <c r="AB96" s="213" t="s">
        <v>734</v>
      </c>
      <c r="AC96" s="229">
        <v>441267</v>
      </c>
      <c r="AD96" s="213" t="s">
        <v>735</v>
      </c>
      <c r="AE96" s="229">
        <v>402048</v>
      </c>
      <c r="AF96" s="239"/>
      <c r="AG96" s="239"/>
      <c r="AH96" s="275"/>
      <c r="AI96" s="279">
        <v>0</v>
      </c>
      <c r="AJ96" s="279">
        <v>-35</v>
      </c>
      <c r="AK96" s="250">
        <v>31.131160841389999</v>
      </c>
      <c r="AL96" s="250">
        <v>1.0782561780290001</v>
      </c>
      <c r="AM96" s="250">
        <v>-0.24030507860799999</v>
      </c>
      <c r="AN96" s="250">
        <v>1.3862849494000001E-2</v>
      </c>
      <c r="AO96" s="250">
        <v>-7.6523181460000003E-3</v>
      </c>
      <c r="AP96" s="250">
        <v>-8.3928820700000003E-4</v>
      </c>
      <c r="AQ96" s="250">
        <v>6.4870375999999996E-5</v>
      </c>
      <c r="AR96" s="250">
        <v>-7.3669906999999997E-5</v>
      </c>
      <c r="AS96" s="250">
        <v>-1.4123945E-5</v>
      </c>
      <c r="AT96" s="250">
        <v>1.2442450000000001E-6</v>
      </c>
      <c r="AU96" s="250">
        <v>3.5650783442249998</v>
      </c>
      <c r="AV96" s="250">
        <v>4.2781826441000002E-2</v>
      </c>
      <c r="AW96" s="250">
        <v>4.8126169938999999E-2</v>
      </c>
      <c r="AX96" s="250">
        <v>3.029127E-6</v>
      </c>
      <c r="AY96" s="250">
        <v>1.35976007E-4</v>
      </c>
      <c r="AZ96" s="250">
        <v>-1.69148221E-4</v>
      </c>
      <c r="BA96" s="250">
        <v>2.2979E-8</v>
      </c>
      <c r="BB96" s="250">
        <v>-5.4679999999999997E-8</v>
      </c>
      <c r="BC96" s="250">
        <v>5.516827E-6</v>
      </c>
      <c r="BD96" s="250">
        <v>8.7408120000000006E-6</v>
      </c>
    </row>
    <row r="97" spans="1:56" ht="18.2" customHeight="1" x14ac:dyDescent="0.25">
      <c r="A97" s="193">
        <v>1.1399999999999999</v>
      </c>
      <c r="B97" s="212">
        <f t="shared" si="34"/>
        <v>5.2574476171616951</v>
      </c>
      <c r="C97" s="212">
        <f t="shared" si="35"/>
        <v>4.3117917271859989</v>
      </c>
      <c r="D97" s="212">
        <f t="shared" si="36"/>
        <v>4.7712928406540938</v>
      </c>
      <c r="E97" s="212">
        <f t="shared" si="37"/>
        <v>4.6533857314847982</v>
      </c>
      <c r="F97" s="212">
        <f t="shared" si="38"/>
        <v>4.2750503718974935</v>
      </c>
      <c r="G97" s="212">
        <f t="shared" si="39"/>
        <v>5.0415927656615978</v>
      </c>
      <c r="H97" s="237">
        <v>4500</v>
      </c>
      <c r="I97" s="214" t="s">
        <v>407</v>
      </c>
      <c r="J97" s="215">
        <v>33800</v>
      </c>
      <c r="K97" s="214" t="s">
        <v>408</v>
      </c>
      <c r="L97" s="215">
        <v>33800</v>
      </c>
      <c r="M97" s="216">
        <v>23730</v>
      </c>
      <c r="N97" s="214" t="s">
        <v>409</v>
      </c>
      <c r="O97" s="216">
        <v>13300</v>
      </c>
      <c r="P97" s="214" t="s">
        <v>696</v>
      </c>
      <c r="Q97" s="215">
        <v>17600</v>
      </c>
      <c r="R97" s="214" t="s">
        <v>411</v>
      </c>
      <c r="S97" s="218">
        <v>3300</v>
      </c>
      <c r="T97" s="215">
        <v>10600</v>
      </c>
      <c r="U97" s="215">
        <v>5400</v>
      </c>
      <c r="V97" s="215">
        <v>2800</v>
      </c>
      <c r="W97" s="215">
        <v>4900</v>
      </c>
      <c r="X97" s="214"/>
      <c r="Y97" s="238"/>
      <c r="Z97" s="280" t="s">
        <v>736</v>
      </c>
      <c r="AA97" s="229">
        <v>400832</v>
      </c>
      <c r="AB97" s="213" t="s">
        <v>737</v>
      </c>
      <c r="AC97" s="229">
        <v>450320</v>
      </c>
      <c r="AD97" s="213" t="s">
        <v>738</v>
      </c>
      <c r="AE97" s="229">
        <v>411102</v>
      </c>
      <c r="AF97" s="239"/>
      <c r="AG97" s="239"/>
      <c r="AH97" s="275"/>
      <c r="AI97" s="279">
        <v>0</v>
      </c>
      <c r="AJ97" s="279">
        <v>-35</v>
      </c>
      <c r="AK97" s="250">
        <v>31.131160841389999</v>
      </c>
      <c r="AL97" s="250">
        <v>1.0782561780290001</v>
      </c>
      <c r="AM97" s="250">
        <v>-0.24030507860799999</v>
      </c>
      <c r="AN97" s="250">
        <v>1.3862849494000001E-2</v>
      </c>
      <c r="AO97" s="250">
        <v>-7.6523181460000003E-3</v>
      </c>
      <c r="AP97" s="250">
        <v>-8.3928820700000003E-4</v>
      </c>
      <c r="AQ97" s="250">
        <v>6.4870375999999996E-5</v>
      </c>
      <c r="AR97" s="250">
        <v>-7.3669906999999997E-5</v>
      </c>
      <c r="AS97" s="250">
        <v>-1.4123945E-5</v>
      </c>
      <c r="AT97" s="250">
        <v>1.2442450000000001E-6</v>
      </c>
      <c r="AU97" s="250">
        <v>3.5650783442249998</v>
      </c>
      <c r="AV97" s="250">
        <v>4.2781826441000002E-2</v>
      </c>
      <c r="AW97" s="250">
        <v>4.8126169938999999E-2</v>
      </c>
      <c r="AX97" s="250">
        <v>3.029127E-6</v>
      </c>
      <c r="AY97" s="250">
        <v>1.35976007E-4</v>
      </c>
      <c r="AZ97" s="250">
        <v>-1.69148221E-4</v>
      </c>
      <c r="BA97" s="250">
        <v>2.2979E-8</v>
      </c>
      <c r="BB97" s="250">
        <v>-5.4679999999999997E-8</v>
      </c>
      <c r="BC97" s="250">
        <v>5.516827E-6</v>
      </c>
      <c r="BD97" s="250">
        <v>8.7408120000000006E-6</v>
      </c>
    </row>
    <row r="98" spans="1:56" ht="18.2" customHeight="1" x14ac:dyDescent="0.25">
      <c r="A98" s="193">
        <v>1</v>
      </c>
      <c r="B98" s="212">
        <f t="shared" si="34"/>
        <v>6.0299225532909979</v>
      </c>
      <c r="C98" s="212">
        <f t="shared" si="35"/>
        <v>5.136671269701</v>
      </c>
      <c r="D98" s="212">
        <f t="shared" si="36"/>
        <v>5.4577339169410006</v>
      </c>
      <c r="E98" s="212">
        <f t="shared" si="37"/>
        <v>5.5543148683909997</v>
      </c>
      <c r="F98" s="212">
        <f t="shared" si="38"/>
        <v>4.8783899223410021</v>
      </c>
      <c r="G98" s="212">
        <f t="shared" si="39"/>
        <v>6.0086452067810008</v>
      </c>
      <c r="H98" s="257" t="s">
        <v>570</v>
      </c>
      <c r="I98" s="214" t="s">
        <v>407</v>
      </c>
      <c r="J98" s="215">
        <v>33800</v>
      </c>
      <c r="K98" s="214" t="s">
        <v>408</v>
      </c>
      <c r="L98" s="215">
        <v>33800</v>
      </c>
      <c r="M98" s="216">
        <v>23730</v>
      </c>
      <c r="N98" s="214" t="s">
        <v>409</v>
      </c>
      <c r="O98" s="216">
        <v>13300</v>
      </c>
      <c r="P98" s="214" t="s">
        <v>559</v>
      </c>
      <c r="Q98" s="215">
        <v>21000</v>
      </c>
      <c r="R98" s="214" t="s">
        <v>411</v>
      </c>
      <c r="S98" s="218">
        <v>3300</v>
      </c>
      <c r="T98" s="215">
        <v>10600</v>
      </c>
      <c r="U98" s="215">
        <v>5400</v>
      </c>
      <c r="V98" s="215">
        <v>2800</v>
      </c>
      <c r="W98" s="215">
        <v>4900</v>
      </c>
      <c r="X98" s="214"/>
      <c r="Y98" s="238"/>
      <c r="Z98" s="276" t="s">
        <v>739</v>
      </c>
      <c r="AA98" s="229">
        <v>419958</v>
      </c>
      <c r="AB98" s="213" t="s">
        <v>740</v>
      </c>
      <c r="AC98" s="229">
        <v>472752</v>
      </c>
      <c r="AD98" s="213" t="s">
        <v>741</v>
      </c>
      <c r="AE98" s="229">
        <v>438408</v>
      </c>
      <c r="AF98" s="239"/>
      <c r="AG98" s="239"/>
      <c r="AH98" s="275"/>
      <c r="AI98" s="279">
        <v>0</v>
      </c>
      <c r="AJ98" s="279">
        <v>-35</v>
      </c>
      <c r="AK98" s="250">
        <v>40.214350410530997</v>
      </c>
      <c r="AL98" s="250">
        <v>1.378481545514</v>
      </c>
      <c r="AM98" s="250">
        <v>-0.27328839851499998</v>
      </c>
      <c r="AN98" s="250">
        <v>1.7536989677999999E-2</v>
      </c>
      <c r="AO98" s="250">
        <v>-8.9445770520000002E-3</v>
      </c>
      <c r="AP98" s="250">
        <v>-1.7975119749999999E-3</v>
      </c>
      <c r="AQ98" s="250">
        <v>8.2338656000000005E-5</v>
      </c>
      <c r="AR98" s="250">
        <v>-9.2370047999999996E-5</v>
      </c>
      <c r="AS98" s="250">
        <v>-2.8848711000000001E-5</v>
      </c>
      <c r="AT98" s="250">
        <v>4.7755549999999999E-6</v>
      </c>
      <c r="AU98" s="250">
        <v>4.6394056457410002</v>
      </c>
      <c r="AV98" s="250">
        <v>5.7994989476E-2</v>
      </c>
      <c r="AW98" s="250">
        <v>3.4970495593000001E-2</v>
      </c>
      <c r="AX98" s="250">
        <v>3.059673E-6</v>
      </c>
      <c r="AY98" s="250">
        <v>-1.08737323E-4</v>
      </c>
      <c r="AZ98" s="250">
        <v>8.6983617399999998E-4</v>
      </c>
      <c r="BA98" s="250">
        <v>-5.6435289999999996E-6</v>
      </c>
      <c r="BB98" s="250">
        <v>-5.9936000000000001E-8</v>
      </c>
      <c r="BC98" s="250">
        <v>1.5072169E-5</v>
      </c>
      <c r="BD98" s="250">
        <v>2.8994409999999998E-6</v>
      </c>
    </row>
    <row r="99" spans="1:56" ht="18.2" customHeight="1" x14ac:dyDescent="0.25">
      <c r="A99" s="193">
        <v>1.1100000000000001</v>
      </c>
      <c r="B99" s="212">
        <f t="shared" si="34"/>
        <v>6.6932140341530086</v>
      </c>
      <c r="C99" s="212">
        <f t="shared" si="35"/>
        <v>5.7017051093681106</v>
      </c>
      <c r="D99" s="212">
        <f t="shared" si="36"/>
        <v>6.0580846478045114</v>
      </c>
      <c r="E99" s="212">
        <f t="shared" si="37"/>
        <v>6.1652895039140105</v>
      </c>
      <c r="F99" s="212">
        <f t="shared" si="38"/>
        <v>5.415012813798513</v>
      </c>
      <c r="G99" s="212">
        <f t="shared" si="39"/>
        <v>6.6695961795269119</v>
      </c>
      <c r="H99" s="257" t="s">
        <v>570</v>
      </c>
      <c r="I99" s="214" t="s">
        <v>407</v>
      </c>
      <c r="J99" s="215">
        <v>33800</v>
      </c>
      <c r="K99" s="214" t="s">
        <v>408</v>
      </c>
      <c r="L99" s="215">
        <v>33800</v>
      </c>
      <c r="M99" s="216">
        <v>23730</v>
      </c>
      <c r="N99" s="214" t="s">
        <v>409</v>
      </c>
      <c r="O99" s="216">
        <v>13300</v>
      </c>
      <c r="P99" s="214" t="s">
        <v>559</v>
      </c>
      <c r="Q99" s="215">
        <v>21000</v>
      </c>
      <c r="R99" s="214" t="s">
        <v>411</v>
      </c>
      <c r="S99" s="218">
        <v>3300</v>
      </c>
      <c r="T99" s="215">
        <v>10600</v>
      </c>
      <c r="U99" s="215">
        <v>5400</v>
      </c>
      <c r="V99" s="215">
        <v>2800</v>
      </c>
      <c r="W99" s="215">
        <v>4900</v>
      </c>
      <c r="X99" s="214"/>
      <c r="Y99" s="238"/>
      <c r="Z99" s="276" t="s">
        <v>742</v>
      </c>
      <c r="AA99" s="229">
        <v>452943</v>
      </c>
      <c r="AB99" s="281" t="s">
        <v>743</v>
      </c>
      <c r="AC99" s="229">
        <v>482542</v>
      </c>
      <c r="AD99" s="281" t="s">
        <v>744</v>
      </c>
      <c r="AE99" s="229">
        <v>460198</v>
      </c>
      <c r="AF99" s="239"/>
      <c r="AG99" s="239"/>
      <c r="AH99" s="275"/>
      <c r="AI99" s="279">
        <v>0</v>
      </c>
      <c r="AJ99" s="279">
        <v>-35</v>
      </c>
      <c r="AK99" s="250">
        <v>40.214350410530997</v>
      </c>
      <c r="AL99" s="250">
        <v>1.378481545514</v>
      </c>
      <c r="AM99" s="250">
        <v>-0.27328839851499998</v>
      </c>
      <c r="AN99" s="250">
        <v>1.7536989677999999E-2</v>
      </c>
      <c r="AO99" s="250">
        <v>-8.9445770520000002E-3</v>
      </c>
      <c r="AP99" s="250">
        <v>-1.7975119749999999E-3</v>
      </c>
      <c r="AQ99" s="250">
        <v>8.2338656000000005E-5</v>
      </c>
      <c r="AR99" s="250">
        <v>-9.2370047999999996E-5</v>
      </c>
      <c r="AS99" s="250">
        <v>-2.8848711000000001E-5</v>
      </c>
      <c r="AT99" s="250">
        <v>4.7755549999999999E-6</v>
      </c>
      <c r="AU99" s="250">
        <v>4.6394056457410002</v>
      </c>
      <c r="AV99" s="250">
        <v>5.7994989476E-2</v>
      </c>
      <c r="AW99" s="250">
        <v>3.4970495593000001E-2</v>
      </c>
      <c r="AX99" s="250">
        <v>3.059673E-6</v>
      </c>
      <c r="AY99" s="250">
        <v>-1.08737323E-4</v>
      </c>
      <c r="AZ99" s="250">
        <v>8.6983617399999998E-4</v>
      </c>
      <c r="BA99" s="250">
        <v>-5.6435289999999996E-6</v>
      </c>
      <c r="BB99" s="250">
        <v>-5.9936000000000001E-8</v>
      </c>
      <c r="BC99" s="250">
        <v>1.5072169E-5</v>
      </c>
      <c r="BD99" s="250">
        <v>2.8994409999999998E-6</v>
      </c>
    </row>
    <row r="100" spans="1:56" x14ac:dyDescent="0.25">
      <c r="Z100"/>
    </row>
    <row r="101" spans="1:56" x14ac:dyDescent="0.25">
      <c r="Z101"/>
    </row>
    <row r="102" spans="1:56" x14ac:dyDescent="0.25">
      <c r="B102" s="188" t="s">
        <v>745</v>
      </c>
      <c r="C102" s="189"/>
      <c r="D102" s="190"/>
      <c r="E102" s="194"/>
      <c r="F102" s="188"/>
      <c r="G102" s="189"/>
      <c r="H102" s="190"/>
      <c r="I102" s="194"/>
      <c r="J102" s="194"/>
      <c r="K102" s="188"/>
      <c r="L102" s="188"/>
      <c r="M102" s="188"/>
      <c r="N102" s="189"/>
      <c r="O102" s="189"/>
      <c r="P102" s="190"/>
      <c r="Q102" s="190"/>
      <c r="R102" s="190"/>
      <c r="S102" s="190"/>
      <c r="T102" s="194"/>
    </row>
    <row r="103" spans="1:56" x14ac:dyDescent="0.25">
      <c r="B103" s="188" t="s">
        <v>425</v>
      </c>
      <c r="C103" s="189"/>
      <c r="D103" s="190"/>
      <c r="E103" s="194"/>
      <c r="F103" s="188"/>
      <c r="G103" s="189"/>
      <c r="H103" s="190"/>
      <c r="I103" s="194"/>
      <c r="J103" s="194"/>
      <c r="K103" s="188"/>
      <c r="L103" s="188"/>
      <c r="M103" s="188"/>
      <c r="N103" s="189"/>
      <c r="O103" s="189"/>
      <c r="P103" s="190"/>
      <c r="Q103" s="190"/>
      <c r="R103" s="190"/>
      <c r="S103" s="190"/>
      <c r="T103" s="194"/>
    </row>
    <row r="104" spans="1:56" ht="36" customHeight="1" x14ac:dyDescent="0.25">
      <c r="B104" s="973" t="s">
        <v>426</v>
      </c>
      <c r="C104" s="973"/>
      <c r="D104" s="973"/>
      <c r="E104" s="973"/>
      <c r="F104" s="973"/>
      <c r="G104" s="973"/>
      <c r="H104" s="973"/>
      <c r="I104" s="973"/>
      <c r="J104" s="973"/>
      <c r="K104" s="973"/>
      <c r="L104" s="973"/>
      <c r="M104" s="973"/>
      <c r="N104" s="973"/>
      <c r="O104" s="973"/>
      <c r="P104" s="973"/>
      <c r="Q104" s="973"/>
      <c r="R104" s="973"/>
      <c r="S104" s="282"/>
      <c r="T104" s="194"/>
    </row>
    <row r="105" spans="1:56" ht="19.5" customHeight="1" x14ac:dyDescent="0.25">
      <c r="B105" s="974" t="s">
        <v>746</v>
      </c>
      <c r="C105" s="974"/>
      <c r="D105" s="974"/>
      <c r="E105" s="974"/>
      <c r="F105" s="974"/>
      <c r="G105" s="974"/>
      <c r="H105" s="974"/>
      <c r="I105" s="974"/>
      <c r="J105" s="974"/>
      <c r="K105" s="974"/>
      <c r="L105" s="974"/>
      <c r="M105" s="974"/>
      <c r="N105" s="974"/>
      <c r="O105" s="974"/>
      <c r="P105" s="974"/>
      <c r="Q105" s="974"/>
      <c r="R105" s="974"/>
      <c r="S105" s="974"/>
      <c r="T105" s="974"/>
    </row>
    <row r="106" spans="1:56" ht="14.25" customHeight="1" x14ac:dyDescent="0.25">
      <c r="B106" s="960" t="s">
        <v>427</v>
      </c>
      <c r="C106" s="960"/>
      <c r="D106" s="960"/>
      <c r="E106" s="960"/>
      <c r="F106" s="960"/>
      <c r="G106" s="960"/>
      <c r="H106" s="960"/>
      <c r="I106" s="960"/>
      <c r="J106" s="960"/>
      <c r="K106" s="960"/>
      <c r="L106" s="960"/>
      <c r="M106" s="960"/>
      <c r="N106" s="960"/>
      <c r="O106" s="960"/>
      <c r="P106" s="960"/>
      <c r="Q106" s="960"/>
      <c r="R106" s="960"/>
      <c r="S106" s="960"/>
      <c r="T106" s="960"/>
    </row>
    <row r="107" spans="1:56" ht="14.1" customHeight="1" x14ac:dyDescent="0.25">
      <c r="B107" s="962" t="s">
        <v>747</v>
      </c>
      <c r="C107" s="962"/>
      <c r="D107" s="962"/>
      <c r="E107" s="962"/>
      <c r="F107" s="962"/>
      <c r="G107" s="962"/>
      <c r="H107" s="962"/>
      <c r="I107" s="962"/>
      <c r="J107" s="962"/>
      <c r="K107" s="962"/>
      <c r="L107" s="962"/>
      <c r="M107" s="962"/>
      <c r="N107" s="962"/>
      <c r="O107" s="962"/>
      <c r="P107" s="962"/>
      <c r="Q107" s="962"/>
      <c r="R107" s="962"/>
      <c r="S107" s="962"/>
      <c r="T107" s="962"/>
      <c r="U107" s="198"/>
      <c r="V107" s="198"/>
      <c r="W107" s="198"/>
      <c r="X107" s="198"/>
      <c r="Y107" s="198"/>
    </row>
    <row r="108" spans="1:56" ht="14.1" customHeight="1" x14ac:dyDescent="0.25">
      <c r="B108" s="962" t="s">
        <v>748</v>
      </c>
      <c r="C108" s="962"/>
      <c r="D108" s="962"/>
      <c r="E108" s="962"/>
      <c r="F108" s="962"/>
      <c r="G108" s="962"/>
      <c r="H108" s="962"/>
      <c r="I108" s="962"/>
      <c r="J108" s="962"/>
      <c r="K108" s="962"/>
      <c r="L108" s="962"/>
      <c r="M108" s="962"/>
      <c r="N108" s="962"/>
      <c r="O108" s="962"/>
      <c r="P108" s="962"/>
      <c r="Q108" s="962"/>
      <c r="R108" s="962"/>
      <c r="S108" s="962"/>
      <c r="T108" s="962"/>
      <c r="U108" s="200"/>
      <c r="V108" s="200"/>
      <c r="W108" s="200"/>
      <c r="X108" s="200"/>
      <c r="Y108" s="201"/>
    </row>
    <row r="109" spans="1:56" ht="14.1" customHeight="1" x14ac:dyDescent="0.25">
      <c r="B109" s="962" t="s">
        <v>749</v>
      </c>
      <c r="C109" s="962"/>
      <c r="D109" s="962"/>
      <c r="E109" s="962"/>
      <c r="F109" s="962"/>
      <c r="G109" s="962"/>
      <c r="H109" s="962"/>
      <c r="I109" s="962"/>
      <c r="J109" s="962"/>
      <c r="K109" s="962"/>
      <c r="L109" s="962"/>
      <c r="M109" s="962"/>
      <c r="N109" s="962"/>
      <c r="O109" s="962"/>
      <c r="P109" s="962"/>
      <c r="Q109" s="962"/>
      <c r="R109" s="962"/>
      <c r="S109" s="962"/>
      <c r="T109" s="962"/>
    </row>
    <row r="110" spans="1:56" ht="14.1" customHeight="1" x14ac:dyDescent="0.25">
      <c r="B110" s="962" t="s">
        <v>750</v>
      </c>
      <c r="C110" s="962"/>
      <c r="D110" s="962"/>
      <c r="E110" s="962"/>
      <c r="F110" s="962"/>
      <c r="G110" s="962"/>
      <c r="H110" s="962"/>
      <c r="I110" s="962"/>
      <c r="J110" s="962"/>
      <c r="K110" s="962"/>
      <c r="L110" s="962"/>
      <c r="M110" s="962"/>
      <c r="N110" s="962"/>
      <c r="O110" s="962"/>
      <c r="P110" s="962"/>
      <c r="Q110" s="962"/>
      <c r="R110" s="962"/>
      <c r="S110" s="962"/>
      <c r="T110" s="962"/>
    </row>
    <row r="111" spans="1:56" ht="14.1" customHeight="1" x14ac:dyDescent="0.25">
      <c r="B111" s="962" t="s">
        <v>431</v>
      </c>
      <c r="C111" s="962"/>
      <c r="D111" s="962"/>
      <c r="E111" s="962"/>
      <c r="F111" s="962"/>
      <c r="G111" s="962"/>
      <c r="H111" s="962"/>
      <c r="I111" s="962"/>
      <c r="J111" s="962"/>
      <c r="K111" s="962"/>
      <c r="L111" s="962"/>
      <c r="M111" s="962"/>
      <c r="N111" s="962"/>
      <c r="O111" s="962"/>
      <c r="P111" s="962"/>
      <c r="Q111" s="962"/>
      <c r="R111" s="962"/>
      <c r="S111" s="962"/>
      <c r="T111" s="962"/>
    </row>
    <row r="112" spans="1:56" ht="14.1" customHeight="1" x14ac:dyDescent="0.25">
      <c r="B112" s="962" t="s">
        <v>432</v>
      </c>
      <c r="C112" s="962"/>
      <c r="D112" s="962"/>
      <c r="E112" s="962"/>
      <c r="F112" s="962"/>
      <c r="G112" s="962"/>
      <c r="H112" s="962"/>
      <c r="I112" s="962"/>
      <c r="J112" s="962"/>
      <c r="K112" s="962"/>
      <c r="L112" s="962"/>
      <c r="M112" s="962"/>
      <c r="N112" s="962"/>
      <c r="O112" s="962"/>
      <c r="P112" s="962"/>
      <c r="Q112" s="962"/>
      <c r="R112" s="962"/>
      <c r="S112" s="962"/>
      <c r="T112" s="962"/>
    </row>
    <row r="113" spans="2:27" ht="14.1" customHeight="1" x14ac:dyDescent="0.25">
      <c r="B113" s="962" t="s">
        <v>751</v>
      </c>
      <c r="C113" s="962"/>
      <c r="D113" s="962"/>
      <c r="E113" s="962"/>
      <c r="F113" s="962"/>
      <c r="G113" s="962"/>
      <c r="H113" s="962"/>
      <c r="I113" s="962"/>
      <c r="J113" s="962"/>
      <c r="K113" s="962"/>
      <c r="L113" s="962"/>
      <c r="M113" s="962"/>
      <c r="N113" s="962"/>
      <c r="O113" s="962"/>
      <c r="P113" s="962"/>
      <c r="Q113" s="962"/>
      <c r="R113" s="962"/>
      <c r="S113" s="962"/>
      <c r="T113" s="962"/>
    </row>
    <row r="114" spans="2:27" ht="14.1" customHeight="1" x14ac:dyDescent="0.25">
      <c r="B114" s="962" t="s">
        <v>752</v>
      </c>
      <c r="C114" s="962"/>
      <c r="D114" s="962"/>
      <c r="E114" s="962"/>
      <c r="F114" s="962"/>
      <c r="G114" s="962"/>
      <c r="H114" s="962"/>
      <c r="I114" s="962"/>
      <c r="J114" s="962"/>
      <c r="K114" s="962"/>
      <c r="L114" s="962"/>
      <c r="M114" s="962"/>
      <c r="N114" s="962"/>
      <c r="O114" s="962"/>
      <c r="P114" s="962"/>
      <c r="Q114" s="962"/>
      <c r="R114" s="962"/>
      <c r="S114" s="962"/>
      <c r="T114" s="962"/>
    </row>
    <row r="115" spans="2:27" ht="29.85" customHeight="1" x14ac:dyDescent="0.25">
      <c r="B115" s="962" t="s">
        <v>753</v>
      </c>
      <c r="C115" s="962"/>
      <c r="D115" s="962"/>
      <c r="E115" s="962"/>
      <c r="F115" s="962"/>
      <c r="G115" s="962"/>
      <c r="H115" s="962"/>
      <c r="I115" s="962"/>
      <c r="J115" s="962"/>
      <c r="K115" s="962"/>
      <c r="L115" s="962"/>
      <c r="M115" s="962"/>
      <c r="N115" s="962"/>
      <c r="O115" s="962"/>
      <c r="P115" s="962"/>
      <c r="Q115" s="962"/>
      <c r="R115" s="962"/>
      <c r="S115" s="962"/>
      <c r="T115" s="962"/>
      <c r="U115" s="200"/>
      <c r="V115" s="200"/>
      <c r="W115" s="200"/>
      <c r="X115" s="200"/>
      <c r="Y115" s="200"/>
      <c r="AA115" s="200"/>
    </row>
    <row r="116" spans="2:27" ht="14.1" customHeight="1" x14ac:dyDescent="0.25">
      <c r="B116" s="962" t="s">
        <v>754</v>
      </c>
      <c r="C116" s="962"/>
      <c r="D116" s="962"/>
      <c r="E116" s="962"/>
      <c r="F116" s="962"/>
      <c r="G116" s="962"/>
      <c r="H116" s="962"/>
      <c r="I116" s="962"/>
      <c r="J116" s="962"/>
      <c r="K116" s="962"/>
      <c r="L116" s="962"/>
      <c r="M116" s="962"/>
      <c r="N116" s="962"/>
      <c r="O116" s="962"/>
      <c r="P116" s="962"/>
      <c r="Q116" s="962"/>
      <c r="R116" s="962"/>
      <c r="S116" s="962"/>
      <c r="T116" s="962"/>
      <c r="U116" s="201"/>
      <c r="V116" s="201"/>
      <c r="W116" s="201"/>
      <c r="X116" s="201"/>
      <c r="Y116" s="201"/>
      <c r="AA116" s="201"/>
    </row>
    <row r="117" spans="2:27" ht="14.1" customHeight="1" x14ac:dyDescent="0.25">
      <c r="B117" s="962" t="s">
        <v>436</v>
      </c>
      <c r="C117" s="962"/>
      <c r="D117" s="962"/>
      <c r="E117" s="962"/>
      <c r="F117" s="962"/>
      <c r="G117" s="962"/>
      <c r="H117" s="962"/>
      <c r="I117" s="962"/>
      <c r="J117" s="962"/>
      <c r="K117" s="962"/>
      <c r="L117" s="962"/>
      <c r="M117" s="962"/>
      <c r="N117" s="962"/>
      <c r="O117" s="962"/>
      <c r="P117" s="962"/>
      <c r="Q117" s="962"/>
      <c r="R117" s="962"/>
      <c r="S117" s="962"/>
      <c r="T117" s="962"/>
    </row>
    <row r="118" spans="2:27" x14ac:dyDescent="0.25">
      <c r="B118" s="283" t="s">
        <v>755</v>
      </c>
      <c r="C118" s="189"/>
      <c r="D118" s="190"/>
      <c r="E118" s="194"/>
      <c r="F118" s="188"/>
      <c r="G118" s="189"/>
      <c r="H118" s="190"/>
      <c r="I118" s="194"/>
      <c r="J118" s="194"/>
      <c r="K118" s="188"/>
      <c r="L118" s="188"/>
      <c r="M118" s="188"/>
      <c r="N118" s="189"/>
      <c r="O118" s="189"/>
      <c r="P118" s="190"/>
      <c r="Q118" s="190"/>
      <c r="R118" s="190"/>
      <c r="S118" s="190"/>
      <c r="T118" s="194"/>
    </row>
    <row r="119" spans="2:27" x14ac:dyDescent="0.25">
      <c r="B119" s="188" t="s">
        <v>437</v>
      </c>
      <c r="C119" s="189"/>
      <c r="D119" s="190"/>
      <c r="E119" s="194"/>
      <c r="F119" s="188"/>
      <c r="G119" s="189"/>
      <c r="H119" s="190"/>
      <c r="I119" s="194"/>
      <c r="J119" s="194"/>
      <c r="K119" s="188"/>
      <c r="L119" s="188"/>
      <c r="M119" s="188"/>
      <c r="N119" s="189"/>
      <c r="O119" s="189"/>
      <c r="P119" s="190"/>
      <c r="Q119" s="190"/>
      <c r="R119" s="190"/>
      <c r="S119" s="190"/>
      <c r="T119" s="194"/>
    </row>
    <row r="120" spans="2:27" x14ac:dyDescent="0.25">
      <c r="B120" s="975" t="s">
        <v>756</v>
      </c>
      <c r="C120" s="975"/>
      <c r="D120" s="975"/>
      <c r="E120" s="975"/>
      <c r="F120" s="975"/>
      <c r="G120" s="975"/>
      <c r="H120" s="975"/>
      <c r="I120" s="975"/>
      <c r="J120" s="194"/>
      <c r="K120" s="188"/>
      <c r="L120" s="188"/>
      <c r="M120" s="188"/>
      <c r="N120" s="189"/>
      <c r="O120" s="189"/>
      <c r="P120" s="190"/>
      <c r="Q120" s="190"/>
      <c r="R120" s="190"/>
      <c r="S120" s="190"/>
      <c r="T120" s="194"/>
    </row>
    <row r="121" spans="2:27" x14ac:dyDescent="0.25">
      <c r="B121" s="188" t="s">
        <v>757</v>
      </c>
      <c r="C121" s="189"/>
      <c r="D121" s="190"/>
      <c r="E121" s="194"/>
      <c r="F121" s="188"/>
      <c r="G121" s="189"/>
      <c r="H121" s="190"/>
      <c r="I121" s="194"/>
      <c r="J121" s="194"/>
      <c r="K121" s="188"/>
      <c r="L121" s="188"/>
      <c r="M121" s="188"/>
      <c r="N121" s="189"/>
      <c r="O121" s="189"/>
      <c r="P121" s="190"/>
      <c r="Q121" s="190"/>
      <c r="R121" s="190"/>
      <c r="S121" s="190"/>
      <c r="T121" s="194"/>
    </row>
    <row r="122" spans="2:27" x14ac:dyDescent="0.25">
      <c r="B122" s="188" t="s">
        <v>440</v>
      </c>
      <c r="C122" s="189"/>
      <c r="D122" s="190"/>
      <c r="E122" s="194"/>
      <c r="F122" s="188"/>
      <c r="G122" s="189"/>
      <c r="H122" s="190"/>
      <c r="I122" s="194"/>
      <c r="J122" s="194"/>
      <c r="K122" s="188"/>
      <c r="L122" s="188"/>
      <c r="M122" s="188"/>
      <c r="N122" s="189"/>
      <c r="O122" s="189"/>
      <c r="P122" s="190"/>
      <c r="Q122" s="190"/>
      <c r="R122" s="190"/>
      <c r="S122" s="190"/>
      <c r="T122" s="194"/>
    </row>
    <row r="123" spans="2:27" x14ac:dyDescent="0.25">
      <c r="B123" s="976" t="s">
        <v>441</v>
      </c>
      <c r="C123" s="976"/>
      <c r="D123" s="976"/>
      <c r="E123" s="976"/>
      <c r="F123" s="976"/>
      <c r="G123" s="976"/>
      <c r="H123" s="976"/>
      <c r="I123" s="976"/>
      <c r="J123" s="194"/>
      <c r="K123" s="188"/>
      <c r="L123" s="188"/>
      <c r="M123" s="188"/>
      <c r="N123" s="189"/>
      <c r="O123" s="189"/>
      <c r="P123" s="190"/>
      <c r="Q123" s="190"/>
      <c r="R123" s="190"/>
      <c r="S123" s="190"/>
      <c r="T123" s="194"/>
    </row>
    <row r="124" spans="2:27" x14ac:dyDescent="0.25">
      <c r="B124" s="963" t="s">
        <v>758</v>
      </c>
      <c r="C124" s="963"/>
      <c r="D124" s="963"/>
      <c r="E124" s="963"/>
      <c r="F124" s="963"/>
      <c r="G124" s="963"/>
      <c r="H124" s="963"/>
      <c r="I124" s="963"/>
      <c r="J124" s="204"/>
      <c r="K124" s="188"/>
      <c r="L124" s="188"/>
      <c r="M124" s="188"/>
      <c r="N124" s="189"/>
      <c r="O124" s="189"/>
      <c r="P124" s="190"/>
      <c r="Q124" s="190"/>
      <c r="R124" s="190"/>
      <c r="S124" s="190"/>
      <c r="T124" s="194"/>
    </row>
    <row r="125" spans="2:27" x14ac:dyDescent="0.25">
      <c r="B125" s="188" t="s">
        <v>443</v>
      </c>
      <c r="C125" s="189"/>
      <c r="D125" s="190"/>
      <c r="E125" s="194"/>
      <c r="F125" s="188"/>
      <c r="G125" s="189"/>
      <c r="H125" s="190"/>
      <c r="I125" s="194"/>
      <c r="J125" s="194"/>
      <c r="K125" s="188"/>
      <c r="L125" s="188"/>
      <c r="M125" s="188"/>
      <c r="N125" s="189"/>
      <c r="O125" s="189"/>
      <c r="P125" s="190"/>
      <c r="Q125" s="190"/>
      <c r="R125" s="190"/>
      <c r="S125" s="190"/>
      <c r="T125" s="194"/>
    </row>
    <row r="126" spans="2:27" x14ac:dyDescent="0.25">
      <c r="B126" s="188" t="s">
        <v>444</v>
      </c>
      <c r="C126" s="189"/>
      <c r="D126" s="190"/>
      <c r="E126" s="194"/>
      <c r="F126" s="188"/>
      <c r="G126" s="189"/>
      <c r="H126" s="190"/>
      <c r="I126" s="194"/>
      <c r="J126" s="194"/>
      <c r="K126" s="188"/>
      <c r="L126" s="188"/>
      <c r="M126" s="188"/>
      <c r="N126" s="189"/>
      <c r="O126" s="189"/>
      <c r="P126" s="190"/>
      <c r="Q126" s="190"/>
      <c r="R126" s="190"/>
      <c r="S126" s="190"/>
      <c r="T126" s="194"/>
    </row>
    <row r="127" spans="2:27" x14ac:dyDescent="0.25">
      <c r="B127" s="188" t="s">
        <v>445</v>
      </c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</row>
    <row r="128" spans="2:27" x14ac:dyDescent="0.25">
      <c r="B128" s="188" t="s">
        <v>446</v>
      </c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</row>
    <row r="129" spans="2:20" ht="15.75" x14ac:dyDescent="0.25">
      <c r="B129" s="285" t="s">
        <v>759</v>
      </c>
      <c r="C129" s="188"/>
      <c r="D129" s="188"/>
      <c r="E129" s="188"/>
      <c r="F129" s="188"/>
      <c r="G129" s="188"/>
      <c r="H129" s="188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</row>
    <row r="130" spans="2:20" x14ac:dyDescent="0.25">
      <c r="B130" s="283" t="s">
        <v>760</v>
      </c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</row>
    <row r="131" spans="2:20" x14ac:dyDescent="0.25">
      <c r="B131" s="188" t="s">
        <v>761</v>
      </c>
      <c r="C131" s="188"/>
      <c r="D131" s="188"/>
      <c r="E131" s="188"/>
      <c r="F131" s="188"/>
      <c r="G131" s="188"/>
      <c r="H131" s="188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</row>
    <row r="132" spans="2:20" x14ac:dyDescent="0.25">
      <c r="B132" s="188" t="s">
        <v>762</v>
      </c>
      <c r="C132" s="188"/>
      <c r="D132" s="188"/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</row>
    <row r="133" spans="2:20" ht="12" customHeight="1" x14ac:dyDescent="0.25">
      <c r="B133" s="193" t="s">
        <v>763</v>
      </c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</row>
    <row r="134" spans="2:20" x14ac:dyDescent="0.25">
      <c r="B134" s="188" t="s">
        <v>764</v>
      </c>
      <c r="C134" s="188"/>
      <c r="D134" s="188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</row>
    <row r="135" spans="2:20" x14ac:dyDescent="0.25">
      <c r="B135" s="188" t="s">
        <v>765</v>
      </c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</row>
    <row r="136" spans="2:20" x14ac:dyDescent="0.25">
      <c r="B136" s="188" t="s">
        <v>766</v>
      </c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</row>
  </sheetData>
  <mergeCells count="58">
    <mergeCell ref="B3:O3"/>
    <mergeCell ref="B2:O2"/>
    <mergeCell ref="B1:O1"/>
    <mergeCell ref="B116:T116"/>
    <mergeCell ref="B117:T117"/>
    <mergeCell ref="B120:I120"/>
    <mergeCell ref="B123:I123"/>
    <mergeCell ref="B124:I124"/>
    <mergeCell ref="B111:T111"/>
    <mergeCell ref="B112:T112"/>
    <mergeCell ref="B113:T113"/>
    <mergeCell ref="B114:T114"/>
    <mergeCell ref="B115:T115"/>
    <mergeCell ref="B106:T106"/>
    <mergeCell ref="B107:T107"/>
    <mergeCell ref="B108:T108"/>
    <mergeCell ref="B109:T109"/>
    <mergeCell ref="B110:T110"/>
    <mergeCell ref="B69:AE69"/>
    <mergeCell ref="B73:AE73"/>
    <mergeCell ref="B92:AE92"/>
    <mergeCell ref="B104:R104"/>
    <mergeCell ref="B105:T105"/>
    <mergeCell ref="B8:AE8"/>
    <mergeCell ref="B23:AE23"/>
    <mergeCell ref="B30:AE30"/>
    <mergeCell ref="B46:AE46"/>
    <mergeCell ref="B57:AE57"/>
    <mergeCell ref="AA6:AA7"/>
    <mergeCell ref="AB6:AB7"/>
    <mergeCell ref="AC6:AC7"/>
    <mergeCell ref="AD6:AD7"/>
    <mergeCell ref="AE6:AE7"/>
    <mergeCell ref="V6:V7"/>
    <mergeCell ref="W6:W7"/>
    <mergeCell ref="X6:X7"/>
    <mergeCell ref="Y6:Y7"/>
    <mergeCell ref="Z6:Z7"/>
    <mergeCell ref="N6:O7"/>
    <mergeCell ref="P6:Q7"/>
    <mergeCell ref="R6:S7"/>
    <mergeCell ref="T6:T7"/>
    <mergeCell ref="U6:U7"/>
    <mergeCell ref="G6:G7"/>
    <mergeCell ref="H6:H7"/>
    <mergeCell ref="I6:J7"/>
    <mergeCell ref="K6:L7"/>
    <mergeCell ref="M6:M7"/>
    <mergeCell ref="B6:B7"/>
    <mergeCell ref="C6:C7"/>
    <mergeCell ref="D6:D7"/>
    <mergeCell ref="E6:E7"/>
    <mergeCell ref="F6:F7"/>
    <mergeCell ref="B4:C4"/>
    <mergeCell ref="B5:C5"/>
    <mergeCell ref="D5:E5"/>
    <mergeCell ref="F5:G5"/>
    <mergeCell ref="I5:J5"/>
  </mergeCells>
  <hyperlinks>
    <hyperlink ref="I5" location="Меню!A1" display="Главное меню"/>
  </hyperlinks>
  <pageMargins left="0.70833333333333304" right="0.70833333333333304" top="0.74791666666666701" bottom="0.74791666666666701" header="0.511811023622047" footer="0.511811023622047"/>
  <pageSetup paperSize="9" fitToWidth="2" fitToHeight="2" orientation="landscape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105"/>
  <sheetViews>
    <sheetView zoomScale="90" zoomScaleNormal="90" workbookViewId="0">
      <selection activeCell="B3" sqref="B3:O3"/>
    </sheetView>
  </sheetViews>
  <sheetFormatPr defaultColWidth="9.140625" defaultRowHeight="15" x14ac:dyDescent="0.25"/>
  <cols>
    <col min="1" max="1" width="2.5703125" style="286" customWidth="1"/>
    <col min="2" max="2" width="9.140625" style="286"/>
    <col min="3" max="3" width="11.85546875" style="286" customWidth="1"/>
    <col min="4" max="4" width="9.28515625" style="286" customWidth="1"/>
    <col min="5" max="6" width="9.140625" style="286"/>
    <col min="7" max="7" width="8.42578125" style="286" customWidth="1"/>
    <col min="8" max="9" width="11.85546875" style="286" customWidth="1"/>
    <col min="10" max="10" width="7.7109375" style="286" customWidth="1"/>
    <col min="11" max="11" width="10" style="286" customWidth="1"/>
    <col min="12" max="12" width="7.7109375" style="286" customWidth="1"/>
    <col min="13" max="13" width="9.28515625" style="286" customWidth="1"/>
    <col min="14" max="14" width="7.7109375" style="286" customWidth="1"/>
    <col min="15" max="15" width="9.42578125" style="286" customWidth="1"/>
    <col min="16" max="16" width="7.7109375" style="286" customWidth="1"/>
    <col min="17" max="17" width="12.85546875" style="286" customWidth="1"/>
    <col min="18" max="18" width="9" style="286" customWidth="1"/>
    <col min="19" max="20" width="7.7109375" style="286" customWidth="1"/>
    <col min="21" max="21" width="8.85546875" style="286" customWidth="1"/>
    <col min="22" max="22" width="19.85546875" style="286" customWidth="1"/>
    <col min="23" max="23" width="12.140625" style="287" customWidth="1"/>
    <col min="24" max="24" width="20.28515625" style="286" customWidth="1"/>
    <col min="25" max="25" width="12.7109375" style="287" customWidth="1"/>
    <col min="26" max="26" width="0.140625" style="286" customWidth="1"/>
    <col min="27" max="27" width="27.85546875" style="286" hidden="1" customWidth="1"/>
    <col min="28" max="28" width="0.140625" style="286" hidden="1" customWidth="1"/>
    <col min="29" max="50" width="9.140625" style="286" hidden="1"/>
    <col min="51" max="51" width="12.85546875" style="286" hidden="1" customWidth="1"/>
    <col min="52" max="52" width="9.140625" style="286" hidden="1"/>
    <col min="53" max="1024" width="9.140625" style="286"/>
  </cols>
  <sheetData>
    <row r="1" spans="2:51" ht="22.5" customHeight="1" x14ac:dyDescent="0.25">
      <c r="B1" s="1122" t="s">
        <v>2921</v>
      </c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</row>
    <row r="2" spans="2:51" ht="180.75" customHeight="1" x14ac:dyDescent="0.25"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06"/>
      <c r="O2" s="1106"/>
    </row>
    <row r="3" spans="2:51" ht="31.5" customHeight="1" x14ac:dyDescent="0.25">
      <c r="B3" s="1122" t="s">
        <v>2922</v>
      </c>
      <c r="C3" s="1122"/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</row>
    <row r="4" spans="2:51" x14ac:dyDescent="0.25">
      <c r="B4" s="964" t="s">
        <v>447</v>
      </c>
      <c r="C4" s="964"/>
      <c r="D4" s="206">
        <v>-10</v>
      </c>
      <c r="E4" s="186"/>
      <c r="F4" s="186"/>
      <c r="G4" s="186"/>
    </row>
    <row r="5" spans="2:51" s="288" customFormat="1" ht="43.9" customHeight="1" x14ac:dyDescent="0.25">
      <c r="B5" s="977" t="s">
        <v>448</v>
      </c>
      <c r="C5" s="977"/>
      <c r="D5" s="977" t="s">
        <v>449</v>
      </c>
      <c r="E5" s="977"/>
      <c r="F5" s="977" t="s">
        <v>450</v>
      </c>
      <c r="G5" s="977"/>
      <c r="H5" s="6" t="s">
        <v>42</v>
      </c>
      <c r="I5" s="6"/>
      <c r="L5" s="289"/>
      <c r="M5" s="289"/>
      <c r="Q5" s="290"/>
      <c r="W5" s="291"/>
      <c r="Y5" s="291"/>
    </row>
    <row r="6" spans="2:51" ht="34.5" customHeight="1" x14ac:dyDescent="0.25">
      <c r="B6" s="966" t="s">
        <v>331</v>
      </c>
      <c r="C6" s="967" t="s">
        <v>451</v>
      </c>
      <c r="D6" s="967" t="s">
        <v>331</v>
      </c>
      <c r="E6" s="967" t="s">
        <v>451</v>
      </c>
      <c r="F6" s="967" t="s">
        <v>331</v>
      </c>
      <c r="G6" s="967" t="s">
        <v>451</v>
      </c>
      <c r="H6" s="969" t="s">
        <v>389</v>
      </c>
      <c r="I6" s="969"/>
      <c r="J6" s="969" t="s">
        <v>390</v>
      </c>
      <c r="K6" s="969"/>
      <c r="L6" s="954" t="s">
        <v>391</v>
      </c>
      <c r="M6" s="954"/>
      <c r="N6" s="954" t="s">
        <v>392</v>
      </c>
      <c r="O6" s="954"/>
      <c r="P6" s="954" t="s">
        <v>393</v>
      </c>
      <c r="Q6" s="954"/>
      <c r="R6" s="954" t="s">
        <v>767</v>
      </c>
      <c r="S6" s="954" t="s">
        <v>395</v>
      </c>
      <c r="T6" s="954" t="s">
        <v>396</v>
      </c>
      <c r="U6" s="954" t="s">
        <v>768</v>
      </c>
      <c r="V6" s="978" t="s">
        <v>769</v>
      </c>
      <c r="W6" s="978" t="s">
        <v>770</v>
      </c>
      <c r="X6" s="978" t="s">
        <v>771</v>
      </c>
      <c r="Y6" s="978" t="s">
        <v>770</v>
      </c>
    </row>
    <row r="7" spans="2:51" ht="123" customHeight="1" x14ac:dyDescent="0.25">
      <c r="B7" s="966"/>
      <c r="C7" s="967"/>
      <c r="D7" s="967"/>
      <c r="E7" s="967"/>
      <c r="F7" s="967"/>
      <c r="G7" s="967"/>
      <c r="H7" s="969"/>
      <c r="I7" s="969"/>
      <c r="J7" s="969"/>
      <c r="K7" s="969"/>
      <c r="L7" s="954"/>
      <c r="M7" s="954"/>
      <c r="N7" s="954"/>
      <c r="O7" s="954"/>
      <c r="P7" s="954"/>
      <c r="Q7" s="954"/>
      <c r="R7" s="954"/>
      <c r="S7" s="954"/>
      <c r="T7" s="954"/>
      <c r="U7" s="954"/>
      <c r="V7" s="978"/>
      <c r="W7" s="978"/>
      <c r="X7" s="978"/>
      <c r="Y7" s="978"/>
      <c r="AD7" s="292" t="s">
        <v>772</v>
      </c>
      <c r="AE7" s="292" t="s">
        <v>773</v>
      </c>
      <c r="AF7" s="292" t="s">
        <v>774</v>
      </c>
      <c r="AG7" s="292" t="s">
        <v>775</v>
      </c>
      <c r="AH7" s="292" t="s">
        <v>776</v>
      </c>
      <c r="AI7" s="292" t="s">
        <v>777</v>
      </c>
      <c r="AJ7" s="292" t="s">
        <v>778</v>
      </c>
      <c r="AK7" s="292" t="s">
        <v>779</v>
      </c>
      <c r="AL7" s="292" t="s">
        <v>780</v>
      </c>
      <c r="AM7" s="292" t="s">
        <v>781</v>
      </c>
      <c r="AN7" s="292" t="s">
        <v>782</v>
      </c>
      <c r="AO7" s="292" t="s">
        <v>783</v>
      </c>
      <c r="AP7" s="292" t="s">
        <v>784</v>
      </c>
      <c r="AQ7" s="292" t="s">
        <v>785</v>
      </c>
      <c r="AR7" s="292" t="s">
        <v>786</v>
      </c>
      <c r="AS7" s="292" t="s">
        <v>787</v>
      </c>
      <c r="AT7" s="292" t="s">
        <v>788</v>
      </c>
      <c r="AU7" s="292" t="s">
        <v>789</v>
      </c>
      <c r="AV7" s="292" t="s">
        <v>790</v>
      </c>
      <c r="AW7" s="292" t="s">
        <v>791</v>
      </c>
      <c r="AX7" s="292" t="s">
        <v>792</v>
      </c>
      <c r="AY7" s="292" t="s">
        <v>793</v>
      </c>
    </row>
    <row r="8" spans="2:51" ht="16.5" customHeight="1" x14ac:dyDescent="0.25">
      <c r="B8" s="978" t="s">
        <v>794</v>
      </c>
      <c r="C8" s="978"/>
      <c r="D8" s="978"/>
      <c r="E8" s="978"/>
      <c r="F8" s="978"/>
      <c r="G8" s="978"/>
      <c r="H8" s="978"/>
      <c r="I8" s="978"/>
      <c r="J8" s="978"/>
      <c r="K8" s="978"/>
      <c r="L8" s="978"/>
      <c r="M8" s="978"/>
      <c r="N8" s="978"/>
      <c r="O8" s="978"/>
      <c r="P8" s="978"/>
      <c r="Q8" s="978"/>
      <c r="R8" s="978"/>
      <c r="S8" s="978"/>
      <c r="T8" s="978"/>
      <c r="U8" s="978"/>
      <c r="V8" s="978"/>
      <c r="W8" s="978"/>
      <c r="X8" s="978"/>
      <c r="Y8" s="978"/>
    </row>
    <row r="9" spans="2:51" ht="15" customHeight="1" x14ac:dyDescent="0.25">
      <c r="B9" s="212">
        <f t="shared" ref="B9:B19" si="0">IF(AND($D$4&lt;=AD9,$D$4&gt;=AE9),AF9+AG9*$D$4+AH9*40+AI9*$D$4*$D$4+AJ9*$D$4*40+AK9*40*40+AL9*$D$4*$D$4*$D$4+AM9*40*$D$4*$D$4+AN9*$D$4*40*40+AO9*40*40*40,0)</f>
        <v>0</v>
      </c>
      <c r="C9" s="212">
        <f t="shared" ref="C9:C19" si="1">IF(AND($D$4&lt;=AD9,$D$4&gt;=AE9),AP9+AQ9*$D$4+AR9*40+AS9*$D$4*$D$4+AT9*$D$4*40+AU9*40*40+AV9*$D$4*$D$4*$D$4+AW9*40*$D$4*$D$4+AX9*$D$4*40*40+AY9*40*40*40,0)/1000</f>
        <v>0</v>
      </c>
      <c r="D9" s="212">
        <f t="shared" ref="D9:D19" si="2">IF(AND($D$4&lt;=AD9,$D$4&gt;=AE9),AF9+AG9*$D$4+AH9*45+AI9*$D$4*$D$4+AJ9*$D$4*45+AK9*45*45+AL9*$D$4*$D$4*$D$4+AM9*45*$D$4*$D$4+AN9*$D$4*45*45+AO9*45*45*45,0)</f>
        <v>0</v>
      </c>
      <c r="E9" s="212">
        <f t="shared" ref="E9:E19" si="3">IF(AND($D$4&lt;=AD9,$D$4&gt;=AE9),AP9+AQ9*$D$4+AR9*45+AS9*$D$4*$D$4+AT9*$D$4*45+AU9*45*45+AV9*$D$4*$D$4*$D$4+AW9*45*$D$4*$D$4+AX9*$D$4*45*45+AY9*45*45*45,0)/1000</f>
        <v>0</v>
      </c>
      <c r="F9" s="212">
        <f t="shared" ref="F9:F19" si="4">IF(AND($D$4&lt;=AD9,$D$4&gt;=AE9),AF9+AG9*$D$4+AH9*50+AI9*$D$4*$D$4+AJ9*$D$4*50+AK9*50*50+AL9*$D$4*$D$4*$D$4+AM9*50*$D$4*$D$4+AN9*$D$4*50*50+AO9*50*50*50,0)</f>
        <v>0</v>
      </c>
      <c r="G9" s="212">
        <f t="shared" ref="G9:G19" si="5">IF(AND($D$4&lt;=AD9,$D$4&gt;=AE9),AP9+AQ9*$D$4+AR9*50+AS9*$D$4*$D$4+AT9*$D$4*50+AU9*50*50+AV9*$D$4*$D$4*$D$4+AW9*50*$D$4*$D$4+AX9*$D$4*50*50+AY9*50*50*50,0)/1000</f>
        <v>0</v>
      </c>
      <c r="H9" s="214" t="s">
        <v>407</v>
      </c>
      <c r="I9" s="215">
        <v>33800</v>
      </c>
      <c r="J9" s="214" t="s">
        <v>459</v>
      </c>
      <c r="K9" s="215">
        <v>33200</v>
      </c>
      <c r="L9" s="214" t="s">
        <v>409</v>
      </c>
      <c r="M9" s="216">
        <v>13300</v>
      </c>
      <c r="N9" s="214" t="s">
        <v>410</v>
      </c>
      <c r="O9" s="216">
        <v>17600</v>
      </c>
      <c r="P9" s="214" t="s">
        <v>411</v>
      </c>
      <c r="Q9" s="216">
        <v>3300</v>
      </c>
      <c r="R9" s="215">
        <v>10600</v>
      </c>
      <c r="S9" s="215">
        <v>5400</v>
      </c>
      <c r="T9" s="215">
        <v>2800</v>
      </c>
      <c r="U9" s="215">
        <v>4900</v>
      </c>
      <c r="V9" s="219" t="s">
        <v>795</v>
      </c>
      <c r="W9" s="293" t="s">
        <v>312</v>
      </c>
      <c r="X9" s="219" t="s">
        <v>796</v>
      </c>
      <c r="Y9" s="293" t="s">
        <v>312</v>
      </c>
      <c r="AA9" s="294" t="s">
        <v>797</v>
      </c>
      <c r="AD9" s="295">
        <v>-15</v>
      </c>
      <c r="AE9" s="295">
        <v>-40</v>
      </c>
      <c r="AF9" s="296">
        <v>34.22428</v>
      </c>
      <c r="AG9" s="296">
        <v>1.165643</v>
      </c>
      <c r="AH9" s="296">
        <v>-0.3841926</v>
      </c>
      <c r="AI9" s="296">
        <v>1.340884E-2</v>
      </c>
      <c r="AJ9" s="296">
        <v>-9.9787279999999992E-3</v>
      </c>
      <c r="AK9" s="296">
        <v>2.7178659999999998E-4</v>
      </c>
      <c r="AL9" s="296">
        <v>5.0642259999999999E-5</v>
      </c>
      <c r="AM9" s="296">
        <v>-7.7607819999999994E-5</v>
      </c>
      <c r="AN9" s="296">
        <v>-1.9841319999999998E-6</v>
      </c>
      <c r="AO9" s="296">
        <v>1.6879510000000001E-6</v>
      </c>
      <c r="AP9" s="296">
        <v>1164.7739999999999</v>
      </c>
      <c r="AQ9" s="296">
        <v>-94.276889999999995</v>
      </c>
      <c r="AR9" s="296">
        <v>158.2912</v>
      </c>
      <c r="AS9" s="296">
        <v>-2.4255339999999999</v>
      </c>
      <c r="AT9" s="296">
        <v>4.9060040000000003</v>
      </c>
      <c r="AU9" s="296">
        <v>-0.93186020000000003</v>
      </c>
      <c r="AV9" s="296">
        <v>-1.4195269999999999E-2</v>
      </c>
      <c r="AW9" s="296">
        <v>3.519891E-2</v>
      </c>
      <c r="AX9" s="296">
        <v>-1.1519649999999999E-2</v>
      </c>
      <c r="AY9" s="296">
        <v>2.1771479999999998E-3</v>
      </c>
    </row>
    <row r="10" spans="2:51" ht="15" customHeight="1" x14ac:dyDescent="0.25">
      <c r="B10" s="212">
        <f t="shared" si="0"/>
        <v>0</v>
      </c>
      <c r="C10" s="212">
        <f t="shared" si="1"/>
        <v>0</v>
      </c>
      <c r="D10" s="212">
        <f t="shared" si="2"/>
        <v>0</v>
      </c>
      <c r="E10" s="212">
        <f t="shared" si="3"/>
        <v>0</v>
      </c>
      <c r="F10" s="212">
        <f t="shared" si="4"/>
        <v>0</v>
      </c>
      <c r="G10" s="212">
        <f t="shared" si="5"/>
        <v>0</v>
      </c>
      <c r="H10" s="214" t="s">
        <v>571</v>
      </c>
      <c r="I10" s="215">
        <v>51800</v>
      </c>
      <c r="J10" s="214" t="s">
        <v>408</v>
      </c>
      <c r="K10" s="215">
        <v>33800</v>
      </c>
      <c r="L10" s="214" t="s">
        <v>572</v>
      </c>
      <c r="M10" s="216">
        <v>16100</v>
      </c>
      <c r="N10" s="214" t="s">
        <v>559</v>
      </c>
      <c r="O10" s="216">
        <v>21000</v>
      </c>
      <c r="P10" s="214" t="s">
        <v>573</v>
      </c>
      <c r="Q10" s="216">
        <v>5800</v>
      </c>
      <c r="R10" s="215">
        <v>10600</v>
      </c>
      <c r="S10" s="215">
        <v>5400</v>
      </c>
      <c r="T10" s="215">
        <v>2800</v>
      </c>
      <c r="U10" s="215">
        <v>4900</v>
      </c>
      <c r="V10" s="219" t="s">
        <v>798</v>
      </c>
      <c r="W10" s="293" t="s">
        <v>312</v>
      </c>
      <c r="X10" s="219" t="s">
        <v>799</v>
      </c>
      <c r="Y10" s="293" t="s">
        <v>312</v>
      </c>
      <c r="AA10" s="294" t="s">
        <v>800</v>
      </c>
      <c r="AD10" s="295">
        <v>-15</v>
      </c>
      <c r="AE10" s="295">
        <v>-40</v>
      </c>
      <c r="AF10" s="296">
        <v>39.288649999999997</v>
      </c>
      <c r="AG10" s="296">
        <v>1.3518140000000001</v>
      </c>
      <c r="AH10" s="296">
        <v>-0.42528820000000001</v>
      </c>
      <c r="AI10" s="296">
        <v>1.5707909999999999E-2</v>
      </c>
      <c r="AJ10" s="296">
        <v>-1.231027E-2</v>
      </c>
      <c r="AK10" s="296">
        <v>4.0310900000000001E-5</v>
      </c>
      <c r="AL10" s="296">
        <v>5.9113429999999998E-5</v>
      </c>
      <c r="AM10" s="296">
        <v>-1.03923E-4</v>
      </c>
      <c r="AN10" s="296">
        <v>-7.2557319999999997E-7</v>
      </c>
      <c r="AO10" s="296">
        <v>1.7549309999999999E-6</v>
      </c>
      <c r="AP10" s="296">
        <v>2060.5070000000001</v>
      </c>
      <c r="AQ10" s="296">
        <v>-61.507280000000002</v>
      </c>
      <c r="AR10" s="296">
        <v>162.81280000000001</v>
      </c>
      <c r="AS10" s="296">
        <v>-1.869008</v>
      </c>
      <c r="AT10" s="296">
        <v>4.0464190000000002</v>
      </c>
      <c r="AU10" s="296">
        <v>-0.86965329999999996</v>
      </c>
      <c r="AV10" s="296">
        <v>-9.5091419999999999E-3</v>
      </c>
      <c r="AW10" s="296">
        <v>2.2990219999999999E-2</v>
      </c>
      <c r="AX10" s="296">
        <v>-7.6068730000000001E-3</v>
      </c>
      <c r="AY10" s="296">
        <v>1.079134E-3</v>
      </c>
    </row>
    <row r="11" spans="2:51" ht="15" customHeight="1" x14ac:dyDescent="0.25">
      <c r="B11" s="212">
        <f t="shared" si="0"/>
        <v>0</v>
      </c>
      <c r="C11" s="212">
        <f t="shared" si="1"/>
        <v>0</v>
      </c>
      <c r="D11" s="212">
        <f t="shared" si="2"/>
        <v>0</v>
      </c>
      <c r="E11" s="212">
        <f t="shared" si="3"/>
        <v>0</v>
      </c>
      <c r="F11" s="212">
        <f t="shared" si="4"/>
        <v>0</v>
      </c>
      <c r="G11" s="212">
        <f t="shared" si="5"/>
        <v>0</v>
      </c>
      <c r="H11" s="214" t="s">
        <v>571</v>
      </c>
      <c r="I11" s="215">
        <v>51800</v>
      </c>
      <c r="J11" s="214" t="s">
        <v>408</v>
      </c>
      <c r="K11" s="215">
        <v>33800</v>
      </c>
      <c r="L11" s="214" t="s">
        <v>572</v>
      </c>
      <c r="M11" s="216">
        <v>16100</v>
      </c>
      <c r="N11" s="214" t="s">
        <v>559</v>
      </c>
      <c r="O11" s="216">
        <v>21000</v>
      </c>
      <c r="P11" s="214" t="s">
        <v>573</v>
      </c>
      <c r="Q11" s="216">
        <v>5800</v>
      </c>
      <c r="R11" s="215">
        <v>10600</v>
      </c>
      <c r="S11" s="215">
        <v>5400</v>
      </c>
      <c r="T11" s="215">
        <v>2800</v>
      </c>
      <c r="U11" s="215">
        <v>4900</v>
      </c>
      <c r="V11" s="219" t="s">
        <v>801</v>
      </c>
      <c r="W11" s="293" t="s">
        <v>312</v>
      </c>
      <c r="X11" s="219" t="s">
        <v>802</v>
      </c>
      <c r="Y11" s="293" t="s">
        <v>312</v>
      </c>
      <c r="AA11" s="294" t="s">
        <v>803</v>
      </c>
      <c r="AD11" s="295">
        <v>-15</v>
      </c>
      <c r="AE11" s="295">
        <v>-40</v>
      </c>
      <c r="AF11" s="296">
        <v>46.14179</v>
      </c>
      <c r="AG11" s="296">
        <v>1.5417909999999999</v>
      </c>
      <c r="AH11" s="296">
        <v>-0.55133940000000004</v>
      </c>
      <c r="AI11" s="296">
        <v>1.7831860000000001E-2</v>
      </c>
      <c r="AJ11" s="296">
        <v>-1.449495E-2</v>
      </c>
      <c r="AK11" s="296">
        <v>1.215477E-3</v>
      </c>
      <c r="AL11" s="296">
        <v>7.0814699999999998E-5</v>
      </c>
      <c r="AM11" s="296">
        <v>-1.124718E-4</v>
      </c>
      <c r="AN11" s="296">
        <v>8.9119830000000006E-6</v>
      </c>
      <c r="AO11" s="296">
        <v>-2.3438049999999998E-6</v>
      </c>
      <c r="AP11" s="296">
        <v>884.75559999999996</v>
      </c>
      <c r="AQ11" s="296">
        <v>-194.95150000000001</v>
      </c>
      <c r="AR11" s="296">
        <v>250.8331</v>
      </c>
      <c r="AS11" s="296">
        <v>-5.1127159999999998</v>
      </c>
      <c r="AT11" s="296">
        <v>7.8644270000000001</v>
      </c>
      <c r="AU11" s="296">
        <v>-1.703946</v>
      </c>
      <c r="AV11" s="296">
        <v>-3.3799099999999999E-2</v>
      </c>
      <c r="AW11" s="296">
        <v>6.8884699999999993E-2</v>
      </c>
      <c r="AX11" s="296">
        <v>-1.7234180000000002E-2</v>
      </c>
      <c r="AY11" s="296">
        <v>8.4373069999999998E-3</v>
      </c>
    </row>
    <row r="12" spans="2:51" ht="15" customHeight="1" x14ac:dyDescent="0.25">
      <c r="B12" s="212">
        <f t="shared" si="0"/>
        <v>0</v>
      </c>
      <c r="C12" s="212">
        <f t="shared" si="1"/>
        <v>0</v>
      </c>
      <c r="D12" s="212">
        <f t="shared" si="2"/>
        <v>0</v>
      </c>
      <c r="E12" s="212">
        <f t="shared" si="3"/>
        <v>0</v>
      </c>
      <c r="F12" s="212">
        <f t="shared" si="4"/>
        <v>0</v>
      </c>
      <c r="G12" s="212">
        <f t="shared" si="5"/>
        <v>0</v>
      </c>
      <c r="H12" s="214" t="s">
        <v>416</v>
      </c>
      <c r="I12" s="216">
        <v>62000</v>
      </c>
      <c r="J12" s="214" t="s">
        <v>417</v>
      </c>
      <c r="K12" s="215">
        <v>51800</v>
      </c>
      <c r="L12" s="214" t="s">
        <v>418</v>
      </c>
      <c r="M12" s="216">
        <v>17500</v>
      </c>
      <c r="N12" s="214" t="s">
        <v>559</v>
      </c>
      <c r="O12" s="216">
        <v>21000</v>
      </c>
      <c r="P12" s="214" t="s">
        <v>420</v>
      </c>
      <c r="Q12" s="216">
        <v>15700</v>
      </c>
      <c r="R12" s="215">
        <v>10600</v>
      </c>
      <c r="S12" s="215">
        <v>5400</v>
      </c>
      <c r="T12" s="215">
        <v>2800</v>
      </c>
      <c r="U12" s="215">
        <v>4900</v>
      </c>
      <c r="V12" s="219" t="s">
        <v>804</v>
      </c>
      <c r="W12" s="293" t="s">
        <v>312</v>
      </c>
      <c r="X12" s="219" t="s">
        <v>805</v>
      </c>
      <c r="Y12" s="293" t="s">
        <v>312</v>
      </c>
      <c r="AA12" s="294" t="s">
        <v>806</v>
      </c>
      <c r="AD12" s="295">
        <v>-15</v>
      </c>
      <c r="AE12" s="295">
        <v>-40</v>
      </c>
      <c r="AF12" s="296">
        <v>56.308929999999997</v>
      </c>
      <c r="AG12" s="296">
        <v>1.977333</v>
      </c>
      <c r="AH12" s="296">
        <v>-0.42368620000000001</v>
      </c>
      <c r="AI12" s="296">
        <v>2.3976919999999999E-2</v>
      </c>
      <c r="AJ12" s="296">
        <v>-1.483391E-2</v>
      </c>
      <c r="AK12" s="296">
        <v>-3.814685E-3</v>
      </c>
      <c r="AL12" s="296">
        <v>9.5962109999999995E-5</v>
      </c>
      <c r="AM12" s="296">
        <v>-1.6137829999999999E-4</v>
      </c>
      <c r="AN12" s="296">
        <v>-5.1124800000000002E-5</v>
      </c>
      <c r="AO12" s="296">
        <v>1.8834369999999998E-5</v>
      </c>
      <c r="AP12" s="296">
        <v>2711.6190000000001</v>
      </c>
      <c r="AQ12" s="296">
        <v>-111.639</v>
      </c>
      <c r="AR12" s="296">
        <v>259.02859999999998</v>
      </c>
      <c r="AS12" s="296">
        <v>-3.0434540000000001</v>
      </c>
      <c r="AT12" s="296">
        <v>6.9971319999999997</v>
      </c>
      <c r="AU12" s="296">
        <v>-1.5390470000000001</v>
      </c>
      <c r="AV12" s="296">
        <v>-1.5689499999999999E-2</v>
      </c>
      <c r="AW12" s="296">
        <v>3.8777550000000001E-2</v>
      </c>
      <c r="AX12" s="296">
        <v>-2.234158E-2</v>
      </c>
      <c r="AY12" s="296">
        <v>2.1768300000000001E-4</v>
      </c>
    </row>
    <row r="13" spans="2:51" ht="15" customHeight="1" x14ac:dyDescent="0.25">
      <c r="B13" s="212">
        <f t="shared" si="0"/>
        <v>0</v>
      </c>
      <c r="C13" s="212">
        <f t="shared" si="1"/>
        <v>0</v>
      </c>
      <c r="D13" s="212">
        <f t="shared" si="2"/>
        <v>0</v>
      </c>
      <c r="E13" s="212">
        <f t="shared" si="3"/>
        <v>0</v>
      </c>
      <c r="F13" s="212">
        <f t="shared" si="4"/>
        <v>0</v>
      </c>
      <c r="G13" s="212">
        <f t="shared" si="5"/>
        <v>0</v>
      </c>
      <c r="H13" s="214" t="s">
        <v>416</v>
      </c>
      <c r="I13" s="216">
        <v>62000</v>
      </c>
      <c r="J13" s="214" t="s">
        <v>417</v>
      </c>
      <c r="K13" s="215">
        <v>51800</v>
      </c>
      <c r="L13" s="214" t="s">
        <v>418</v>
      </c>
      <c r="M13" s="216">
        <v>17500</v>
      </c>
      <c r="N13" s="214" t="s">
        <v>559</v>
      </c>
      <c r="O13" s="216">
        <v>21000</v>
      </c>
      <c r="P13" s="214" t="s">
        <v>420</v>
      </c>
      <c r="Q13" s="216">
        <v>15700</v>
      </c>
      <c r="R13" s="215">
        <v>10600</v>
      </c>
      <c r="S13" s="215">
        <v>5400</v>
      </c>
      <c r="T13" s="215">
        <v>2800</v>
      </c>
      <c r="U13" s="215">
        <v>4900</v>
      </c>
      <c r="V13" s="219" t="s">
        <v>807</v>
      </c>
      <c r="W13" s="293" t="s">
        <v>312</v>
      </c>
      <c r="X13" s="219" t="s">
        <v>808</v>
      </c>
      <c r="Y13" s="293" t="s">
        <v>312</v>
      </c>
      <c r="AA13" s="294" t="s">
        <v>809</v>
      </c>
      <c r="AD13" s="295">
        <v>-15</v>
      </c>
      <c r="AE13" s="295">
        <v>-40</v>
      </c>
      <c r="AF13" s="296">
        <v>69.820120000000003</v>
      </c>
      <c r="AG13" s="296">
        <v>2.4863960000000001</v>
      </c>
      <c r="AH13" s="296">
        <v>-0.73527200000000004</v>
      </c>
      <c r="AI13" s="296">
        <v>3.3761140000000002E-2</v>
      </c>
      <c r="AJ13" s="296">
        <v>-2.2028039999999999E-2</v>
      </c>
      <c r="AK13" s="296">
        <v>1.2302369999999999E-3</v>
      </c>
      <c r="AL13" s="296">
        <v>1.823084E-4</v>
      </c>
      <c r="AM13" s="296">
        <v>-2.0097140000000001E-4</v>
      </c>
      <c r="AN13" s="296">
        <v>1.703371E-5</v>
      </c>
      <c r="AO13" s="296">
        <v>-9.5670179999999993E-6</v>
      </c>
      <c r="AP13" s="296">
        <v>3864.529</v>
      </c>
      <c r="AQ13" s="296">
        <v>-199.2491</v>
      </c>
      <c r="AR13" s="296">
        <v>223.81620000000001</v>
      </c>
      <c r="AS13" s="296">
        <v>-6.8074890000000003</v>
      </c>
      <c r="AT13" s="296">
        <v>8.4222979999999996</v>
      </c>
      <c r="AU13" s="296">
        <v>0.86116289999999995</v>
      </c>
      <c r="AV13" s="296">
        <v>-5.5564549999999997E-2</v>
      </c>
      <c r="AW13" s="296">
        <v>6.5575270000000005E-2</v>
      </c>
      <c r="AX13" s="296">
        <v>-1.088211E-2</v>
      </c>
      <c r="AY13" s="296">
        <v>-1.5938790000000001E-2</v>
      </c>
    </row>
    <row r="14" spans="2:51" ht="15" customHeight="1" x14ac:dyDescent="0.25">
      <c r="B14" s="212">
        <f t="shared" si="0"/>
        <v>0</v>
      </c>
      <c r="C14" s="212">
        <f t="shared" si="1"/>
        <v>0</v>
      </c>
      <c r="D14" s="212">
        <f t="shared" si="2"/>
        <v>0</v>
      </c>
      <c r="E14" s="212">
        <f t="shared" si="3"/>
        <v>0</v>
      </c>
      <c r="F14" s="212">
        <f t="shared" si="4"/>
        <v>0</v>
      </c>
      <c r="G14" s="212">
        <f t="shared" si="5"/>
        <v>0</v>
      </c>
      <c r="H14" s="214" t="s">
        <v>416</v>
      </c>
      <c r="I14" s="216">
        <v>62000</v>
      </c>
      <c r="J14" s="214" t="s">
        <v>417</v>
      </c>
      <c r="K14" s="215">
        <v>51800</v>
      </c>
      <c r="L14" s="214" t="s">
        <v>418</v>
      </c>
      <c r="M14" s="216">
        <v>17500</v>
      </c>
      <c r="N14" s="214" t="s">
        <v>419</v>
      </c>
      <c r="O14" s="216">
        <v>25200</v>
      </c>
      <c r="P14" s="214" t="s">
        <v>420</v>
      </c>
      <c r="Q14" s="216">
        <v>15700</v>
      </c>
      <c r="R14" s="215">
        <v>10600</v>
      </c>
      <c r="S14" s="215">
        <v>5400</v>
      </c>
      <c r="T14" s="215">
        <v>2800</v>
      </c>
      <c r="U14" s="215">
        <v>4900</v>
      </c>
      <c r="V14" s="219" t="s">
        <v>810</v>
      </c>
      <c r="W14" s="293" t="s">
        <v>312</v>
      </c>
      <c r="X14" s="219" t="s">
        <v>811</v>
      </c>
      <c r="Y14" s="293" t="s">
        <v>312</v>
      </c>
      <c r="AA14" s="294" t="s">
        <v>812</v>
      </c>
      <c r="AD14" s="295">
        <v>-15</v>
      </c>
      <c r="AE14" s="295">
        <v>-40</v>
      </c>
      <c r="AF14" s="296">
        <v>78.40701</v>
      </c>
      <c r="AG14" s="296">
        <v>2.7873619999999999</v>
      </c>
      <c r="AH14" s="296">
        <v>-0.82734640000000004</v>
      </c>
      <c r="AI14" s="296">
        <v>3.7808679999999997E-2</v>
      </c>
      <c r="AJ14" s="296">
        <v>-2.3723950000000001E-2</v>
      </c>
      <c r="AK14" s="296">
        <v>1.715905E-3</v>
      </c>
      <c r="AL14" s="296">
        <v>2.0153750000000001E-4</v>
      </c>
      <c r="AM14" s="296">
        <v>-2.223436E-4</v>
      </c>
      <c r="AN14" s="296">
        <v>7.6228680000000003E-6</v>
      </c>
      <c r="AO14" s="296">
        <v>-1.6381119999999999E-5</v>
      </c>
      <c r="AP14" s="296">
        <v>4526.3440000000001</v>
      </c>
      <c r="AQ14" s="296">
        <v>-205.71010000000001</v>
      </c>
      <c r="AR14" s="296">
        <v>235.29939999999999</v>
      </c>
      <c r="AS14" s="296">
        <v>-7.0491970000000004</v>
      </c>
      <c r="AT14" s="296">
        <v>8.8066849999999999</v>
      </c>
      <c r="AU14" s="296">
        <v>0.73351409999999995</v>
      </c>
      <c r="AV14" s="296">
        <v>-5.6359600000000003E-2</v>
      </c>
      <c r="AW14" s="296">
        <v>6.9152179999999994E-2</v>
      </c>
      <c r="AX14" s="296">
        <v>-9.8663710000000005E-3</v>
      </c>
      <c r="AY14" s="296">
        <v>-1.5695690000000002E-2</v>
      </c>
    </row>
    <row r="15" spans="2:51" ht="15" customHeight="1" x14ac:dyDescent="0.25">
      <c r="B15" s="212">
        <f t="shared" si="0"/>
        <v>0</v>
      </c>
      <c r="C15" s="212">
        <f t="shared" si="1"/>
        <v>0</v>
      </c>
      <c r="D15" s="212">
        <f t="shared" si="2"/>
        <v>0</v>
      </c>
      <c r="E15" s="212">
        <f t="shared" si="3"/>
        <v>0</v>
      </c>
      <c r="F15" s="212">
        <f t="shared" si="4"/>
        <v>0</v>
      </c>
      <c r="G15" s="212">
        <f t="shared" si="5"/>
        <v>0</v>
      </c>
      <c r="H15" s="214" t="s">
        <v>416</v>
      </c>
      <c r="I15" s="216">
        <v>62000</v>
      </c>
      <c r="J15" s="214" t="s">
        <v>417</v>
      </c>
      <c r="K15" s="215">
        <v>51800</v>
      </c>
      <c r="L15" s="214" t="s">
        <v>418</v>
      </c>
      <c r="M15" s="216">
        <v>17500</v>
      </c>
      <c r="N15" s="214" t="s">
        <v>419</v>
      </c>
      <c r="O15" s="216">
        <v>25200</v>
      </c>
      <c r="P15" s="214" t="s">
        <v>420</v>
      </c>
      <c r="Q15" s="216">
        <v>15700</v>
      </c>
      <c r="R15" s="215">
        <v>10600</v>
      </c>
      <c r="S15" s="215">
        <v>5400</v>
      </c>
      <c r="T15" s="215">
        <v>2800</v>
      </c>
      <c r="U15" s="215">
        <v>4900</v>
      </c>
      <c r="V15" s="219" t="s">
        <v>813</v>
      </c>
      <c r="W15" s="293" t="s">
        <v>312</v>
      </c>
      <c r="X15" s="219" t="s">
        <v>814</v>
      </c>
      <c r="Y15" s="293" t="s">
        <v>312</v>
      </c>
      <c r="AA15" s="294" t="s">
        <v>815</v>
      </c>
      <c r="AD15" s="295">
        <v>-15</v>
      </c>
      <c r="AE15" s="295">
        <v>-40</v>
      </c>
      <c r="AF15" s="296">
        <v>96.632059999999996</v>
      </c>
      <c r="AG15" s="296">
        <v>3.463015</v>
      </c>
      <c r="AH15" s="296">
        <v>-1.004483</v>
      </c>
      <c r="AI15" s="296">
        <v>4.7437849999999997E-2</v>
      </c>
      <c r="AJ15" s="296">
        <v>-3.081979E-2</v>
      </c>
      <c r="AK15" s="296">
        <v>6.6465809999999997E-4</v>
      </c>
      <c r="AL15" s="296">
        <v>2.6021829999999999E-4</v>
      </c>
      <c r="AM15" s="296">
        <v>-2.85104E-4</v>
      </c>
      <c r="AN15" s="296">
        <v>2.102389E-5</v>
      </c>
      <c r="AO15" s="296">
        <v>-1.8173299999999999E-6</v>
      </c>
      <c r="AP15" s="296">
        <v>5431.6660000000002</v>
      </c>
      <c r="AQ15" s="296">
        <v>-279.88319999999999</v>
      </c>
      <c r="AR15" s="296">
        <v>308.80939999999998</v>
      </c>
      <c r="AS15" s="296">
        <v>-9.5776190000000003</v>
      </c>
      <c r="AT15" s="296">
        <v>11.37242</v>
      </c>
      <c r="AU15" s="296">
        <v>1.4234739999999999</v>
      </c>
      <c r="AV15" s="296">
        <v>-8.0329380000000006E-2</v>
      </c>
      <c r="AW15" s="296">
        <v>8.1702640000000007E-2</v>
      </c>
      <c r="AX15" s="296">
        <v>-9.3047400000000006E-3</v>
      </c>
      <c r="AY15" s="296">
        <v>-2.640033E-2</v>
      </c>
    </row>
    <row r="16" spans="2:51" ht="15" customHeight="1" x14ac:dyDescent="0.25">
      <c r="B16" s="212">
        <f t="shared" si="0"/>
        <v>0</v>
      </c>
      <c r="C16" s="212">
        <f t="shared" si="1"/>
        <v>0</v>
      </c>
      <c r="D16" s="212">
        <f t="shared" si="2"/>
        <v>0</v>
      </c>
      <c r="E16" s="212">
        <f t="shared" si="3"/>
        <v>0</v>
      </c>
      <c r="F16" s="212">
        <f t="shared" si="4"/>
        <v>0</v>
      </c>
      <c r="G16" s="212">
        <f t="shared" si="5"/>
        <v>0</v>
      </c>
      <c r="H16" s="214" t="s">
        <v>416</v>
      </c>
      <c r="I16" s="216">
        <v>62000</v>
      </c>
      <c r="J16" s="214" t="s">
        <v>417</v>
      </c>
      <c r="K16" s="215">
        <v>51800</v>
      </c>
      <c r="L16" s="214" t="s">
        <v>418</v>
      </c>
      <c r="M16" s="216">
        <v>17500</v>
      </c>
      <c r="N16" s="214" t="s">
        <v>419</v>
      </c>
      <c r="O16" s="216">
        <v>25200</v>
      </c>
      <c r="P16" s="214" t="s">
        <v>420</v>
      </c>
      <c r="Q16" s="216">
        <v>15700</v>
      </c>
      <c r="R16" s="215">
        <v>10600</v>
      </c>
      <c r="S16" s="215">
        <v>5400</v>
      </c>
      <c r="T16" s="215">
        <v>2800</v>
      </c>
      <c r="U16" s="215">
        <v>4900</v>
      </c>
      <c r="V16" s="219" t="s">
        <v>816</v>
      </c>
      <c r="W16" s="293" t="s">
        <v>312</v>
      </c>
      <c r="X16" s="219" t="s">
        <v>817</v>
      </c>
      <c r="Y16" s="293" t="s">
        <v>312</v>
      </c>
      <c r="AA16" s="294" t="s">
        <v>818</v>
      </c>
      <c r="AD16" s="295">
        <v>-15</v>
      </c>
      <c r="AE16" s="295">
        <v>-40</v>
      </c>
      <c r="AF16" s="296">
        <v>110.0668</v>
      </c>
      <c r="AG16" s="296">
        <v>3.9218440000000001</v>
      </c>
      <c r="AH16" s="296">
        <v>-0.80130199999999996</v>
      </c>
      <c r="AI16" s="296">
        <v>4.6024130000000003E-2</v>
      </c>
      <c r="AJ16" s="296">
        <v>-3.0414670000000001E-2</v>
      </c>
      <c r="AK16" s="296">
        <v>-8.810086E-3</v>
      </c>
      <c r="AL16" s="296">
        <v>1.6478360000000001E-4</v>
      </c>
      <c r="AM16" s="296">
        <v>-3.1461210000000001E-4</v>
      </c>
      <c r="AN16" s="296">
        <v>-1.136545E-4</v>
      </c>
      <c r="AO16" s="296">
        <v>4.3289499999999999E-5</v>
      </c>
      <c r="AP16" s="296">
        <v>3646.7359999999999</v>
      </c>
      <c r="AQ16" s="296">
        <v>-312.51510000000002</v>
      </c>
      <c r="AR16" s="296">
        <v>626.24710000000005</v>
      </c>
      <c r="AS16" s="296">
        <v>-7.4960240000000002</v>
      </c>
      <c r="AT16" s="296">
        <v>18.473549999999999</v>
      </c>
      <c r="AU16" s="296">
        <v>-4.378101</v>
      </c>
      <c r="AV16" s="296">
        <v>-4.1734599999999997E-2</v>
      </c>
      <c r="AW16" s="296">
        <v>0.11496000000000001</v>
      </c>
      <c r="AX16" s="296">
        <v>-8.2453100000000001E-2</v>
      </c>
      <c r="AY16" s="296">
        <v>3.3138709999999999E-3</v>
      </c>
    </row>
    <row r="17" spans="2:51" ht="15" customHeight="1" x14ac:dyDescent="0.25">
      <c r="B17" s="212">
        <f t="shared" si="0"/>
        <v>0</v>
      </c>
      <c r="C17" s="212">
        <f t="shared" si="1"/>
        <v>0</v>
      </c>
      <c r="D17" s="212">
        <f t="shared" si="2"/>
        <v>0</v>
      </c>
      <c r="E17" s="212">
        <f t="shared" si="3"/>
        <v>0</v>
      </c>
      <c r="F17" s="212">
        <f t="shared" si="4"/>
        <v>0</v>
      </c>
      <c r="G17" s="212">
        <f t="shared" si="5"/>
        <v>0</v>
      </c>
      <c r="H17" s="214" t="s">
        <v>819</v>
      </c>
      <c r="I17" s="216">
        <v>66400</v>
      </c>
      <c r="J17" s="214" t="s">
        <v>820</v>
      </c>
      <c r="K17" s="216">
        <v>62000</v>
      </c>
      <c r="L17" s="214" t="s">
        <v>821</v>
      </c>
      <c r="M17" s="216">
        <v>18400</v>
      </c>
      <c r="N17" s="214" t="s">
        <v>822</v>
      </c>
      <c r="O17" s="216">
        <v>29600</v>
      </c>
      <c r="P17" s="214" t="s">
        <v>823</v>
      </c>
      <c r="Q17" s="216">
        <v>22300</v>
      </c>
      <c r="R17" s="215">
        <v>10600</v>
      </c>
      <c r="S17" s="215">
        <v>5400</v>
      </c>
      <c r="T17" s="215">
        <v>2800</v>
      </c>
      <c r="U17" s="215">
        <v>4900</v>
      </c>
      <c r="V17" s="219" t="s">
        <v>824</v>
      </c>
      <c r="W17" s="293" t="s">
        <v>312</v>
      </c>
      <c r="X17" s="219" t="s">
        <v>825</v>
      </c>
      <c r="Y17" s="293" t="s">
        <v>312</v>
      </c>
      <c r="AA17" s="294" t="s">
        <v>826</v>
      </c>
      <c r="AD17" s="295">
        <v>-15</v>
      </c>
      <c r="AE17" s="295">
        <v>-40</v>
      </c>
      <c r="AF17" s="296">
        <v>125.2911</v>
      </c>
      <c r="AG17" s="296">
        <v>3.9195549999999999</v>
      </c>
      <c r="AH17" s="296">
        <v>-0.81784420000000002</v>
      </c>
      <c r="AI17" s="296">
        <v>3.8830389999999999E-2</v>
      </c>
      <c r="AJ17" s="296">
        <v>-1.7039510000000001E-2</v>
      </c>
      <c r="AK17" s="296">
        <v>-7.3360889999999996E-3</v>
      </c>
      <c r="AL17" s="296">
        <v>1.3312369999999999E-4</v>
      </c>
      <c r="AM17" s="296">
        <v>-7.240875E-5</v>
      </c>
      <c r="AN17" s="296">
        <v>-1.2428459999999999E-4</v>
      </c>
      <c r="AO17" s="296">
        <v>2.8044730000000001E-5</v>
      </c>
      <c r="AP17" s="296">
        <v>8901.6929999999993</v>
      </c>
      <c r="AQ17" s="296">
        <v>-384.36450000000002</v>
      </c>
      <c r="AR17" s="296">
        <v>522.1549</v>
      </c>
      <c r="AS17" s="296">
        <v>-14.641780000000001</v>
      </c>
      <c r="AT17" s="296">
        <v>18.337299999999999</v>
      </c>
      <c r="AU17" s="296">
        <v>-0.31005080000000002</v>
      </c>
      <c r="AV17" s="296">
        <v>-0.1297277</v>
      </c>
      <c r="AW17" s="296">
        <v>0.1399929</v>
      </c>
      <c r="AX17" s="296">
        <v>-4.5101870000000002E-2</v>
      </c>
      <c r="AY17" s="296">
        <v>-1.938892E-2</v>
      </c>
    </row>
    <row r="18" spans="2:51" ht="15" customHeight="1" x14ac:dyDescent="0.25">
      <c r="B18" s="262">
        <f t="shared" si="0"/>
        <v>0</v>
      </c>
      <c r="C18" s="262">
        <f t="shared" si="1"/>
        <v>0</v>
      </c>
      <c r="D18" s="262">
        <f t="shared" si="2"/>
        <v>0</v>
      </c>
      <c r="E18" s="262">
        <f t="shared" si="3"/>
        <v>0</v>
      </c>
      <c r="F18" s="262">
        <f t="shared" si="4"/>
        <v>0</v>
      </c>
      <c r="G18" s="262">
        <f t="shared" si="5"/>
        <v>0</v>
      </c>
      <c r="H18" s="221" t="s">
        <v>819</v>
      </c>
      <c r="I18" s="216">
        <v>66400</v>
      </c>
      <c r="J18" s="221" t="s">
        <v>820</v>
      </c>
      <c r="K18" s="216">
        <v>62000</v>
      </c>
      <c r="L18" s="221" t="s">
        <v>821</v>
      </c>
      <c r="M18" s="216">
        <v>18400</v>
      </c>
      <c r="N18" s="221" t="s">
        <v>822</v>
      </c>
      <c r="O18" s="216">
        <v>29600</v>
      </c>
      <c r="P18" s="221" t="s">
        <v>823</v>
      </c>
      <c r="Q18" s="216">
        <v>22300</v>
      </c>
      <c r="R18" s="237">
        <v>10600</v>
      </c>
      <c r="S18" s="237">
        <v>5400</v>
      </c>
      <c r="T18" s="237">
        <v>2800</v>
      </c>
      <c r="U18" s="237">
        <v>4900</v>
      </c>
      <c r="V18" s="297" t="s">
        <v>827</v>
      </c>
      <c r="W18" s="298" t="s">
        <v>312</v>
      </c>
      <c r="X18" s="297" t="s">
        <v>828</v>
      </c>
      <c r="Y18" s="298" t="s">
        <v>312</v>
      </c>
      <c r="AA18" s="299" t="s">
        <v>829</v>
      </c>
      <c r="AD18" s="300">
        <v>-15</v>
      </c>
      <c r="AE18" s="300">
        <v>-40</v>
      </c>
      <c r="AF18" s="296">
        <v>179.5539</v>
      </c>
      <c r="AG18" s="296">
        <v>6.259258</v>
      </c>
      <c r="AH18" s="296">
        <v>-1.912042</v>
      </c>
      <c r="AI18" s="296">
        <v>7.2901489999999999E-2</v>
      </c>
      <c r="AJ18" s="296">
        <v>-5.673897E-2</v>
      </c>
      <c r="AK18" s="296">
        <v>-1.430492E-3</v>
      </c>
      <c r="AL18" s="296">
        <v>2.6883199999999999E-4</v>
      </c>
      <c r="AM18" s="296">
        <v>-4.8566080000000001E-4</v>
      </c>
      <c r="AN18" s="296">
        <v>-2.6344740000000001E-5</v>
      </c>
      <c r="AO18" s="296">
        <v>1.7369650000000001E-5</v>
      </c>
      <c r="AP18" s="296">
        <v>5642.9740000000002</v>
      </c>
      <c r="AQ18" s="296">
        <v>-516.04110000000003</v>
      </c>
      <c r="AR18" s="296">
        <v>837.36040000000003</v>
      </c>
      <c r="AS18" s="296">
        <v>-14.028460000000001</v>
      </c>
      <c r="AT18" s="296">
        <v>24.273610000000001</v>
      </c>
      <c r="AU18" s="296">
        <v>-6.4734259999999999</v>
      </c>
      <c r="AV18" s="296">
        <v>-8.3980440000000003E-2</v>
      </c>
      <c r="AW18" s="296">
        <v>0.1815155</v>
      </c>
      <c r="AX18" s="296">
        <v>-7.7636360000000001E-2</v>
      </c>
      <c r="AY18" s="296">
        <v>2.5962789999999999E-2</v>
      </c>
    </row>
    <row r="19" spans="2:51" ht="15" customHeight="1" x14ac:dyDescent="0.25">
      <c r="B19" s="212">
        <f t="shared" si="0"/>
        <v>0</v>
      </c>
      <c r="C19" s="212">
        <f t="shared" si="1"/>
        <v>0</v>
      </c>
      <c r="D19" s="212">
        <f t="shared" si="2"/>
        <v>0</v>
      </c>
      <c r="E19" s="212">
        <f t="shared" si="3"/>
        <v>0</v>
      </c>
      <c r="F19" s="212">
        <f t="shared" si="4"/>
        <v>0</v>
      </c>
      <c r="G19" s="212">
        <f t="shared" si="5"/>
        <v>0</v>
      </c>
      <c r="H19" s="214" t="s">
        <v>830</v>
      </c>
      <c r="I19" s="216">
        <v>117100</v>
      </c>
      <c r="J19" s="214" t="s">
        <v>831</v>
      </c>
      <c r="K19" s="216">
        <v>66400</v>
      </c>
      <c r="L19" s="214" t="s">
        <v>832</v>
      </c>
      <c r="M19" s="216">
        <v>23600</v>
      </c>
      <c r="N19" s="214" t="s">
        <v>833</v>
      </c>
      <c r="O19" s="216">
        <v>37400</v>
      </c>
      <c r="P19" s="214" t="s">
        <v>834</v>
      </c>
      <c r="Q19" s="216">
        <v>24400</v>
      </c>
      <c r="R19" s="215">
        <v>10600</v>
      </c>
      <c r="S19" s="215">
        <v>5400</v>
      </c>
      <c r="T19" s="215">
        <v>2800</v>
      </c>
      <c r="U19" s="215">
        <v>4900</v>
      </c>
      <c r="V19" s="219" t="s">
        <v>835</v>
      </c>
      <c r="W19" s="293" t="s">
        <v>312</v>
      </c>
      <c r="X19" s="219" t="s">
        <v>836</v>
      </c>
      <c r="Y19" s="293" t="s">
        <v>312</v>
      </c>
      <c r="AA19" s="294" t="s">
        <v>837</v>
      </c>
      <c r="AD19" s="295">
        <v>-15</v>
      </c>
      <c r="AE19" s="295">
        <v>-40</v>
      </c>
      <c r="AF19" s="296">
        <v>214.77250000000001</v>
      </c>
      <c r="AG19" s="296">
        <v>7.7783009999999999</v>
      </c>
      <c r="AH19" s="296">
        <v>-2.3213650000000001</v>
      </c>
      <c r="AI19" s="296">
        <v>0.10693850000000001</v>
      </c>
      <c r="AJ19" s="296">
        <v>-7.5623460000000003E-2</v>
      </c>
      <c r="AK19" s="296">
        <v>2.9397429999999999E-3</v>
      </c>
      <c r="AL19" s="296">
        <v>5.7993240000000004E-4</v>
      </c>
      <c r="AM19" s="296">
        <v>-7.1289249999999997E-4</v>
      </c>
      <c r="AN19" s="296">
        <v>1.015198E-4</v>
      </c>
      <c r="AO19" s="296">
        <v>-1.2576529999999999E-5</v>
      </c>
      <c r="AP19" s="296">
        <v>11426.46</v>
      </c>
      <c r="AQ19" s="296">
        <v>-615.15899999999999</v>
      </c>
      <c r="AR19" s="296">
        <v>630.99090000000001</v>
      </c>
      <c r="AS19" s="296">
        <v>-20.315069999999999</v>
      </c>
      <c r="AT19" s="296">
        <v>24.286100000000001</v>
      </c>
      <c r="AU19" s="296">
        <v>3.7995619999999999</v>
      </c>
      <c r="AV19" s="296">
        <v>-0.15998680000000001</v>
      </c>
      <c r="AW19" s="296">
        <v>0.1862518</v>
      </c>
      <c r="AX19" s="296">
        <v>-1.6466870000000002E-2</v>
      </c>
      <c r="AY19" s="296">
        <v>-5.8262840000000003E-2</v>
      </c>
    </row>
    <row r="20" spans="2:51" ht="16.5" customHeight="1" x14ac:dyDescent="0.25">
      <c r="B20" s="978" t="s">
        <v>838</v>
      </c>
      <c r="C20" s="978"/>
      <c r="D20" s="978"/>
      <c r="E20" s="978"/>
      <c r="F20" s="978"/>
      <c r="G20" s="978"/>
      <c r="H20" s="978"/>
      <c r="I20" s="978"/>
      <c r="J20" s="978"/>
      <c r="K20" s="978"/>
      <c r="L20" s="978"/>
      <c r="M20" s="978"/>
      <c r="N20" s="978"/>
      <c r="O20" s="978"/>
      <c r="P20" s="978"/>
      <c r="Q20" s="978"/>
      <c r="R20" s="978"/>
      <c r="S20" s="978"/>
      <c r="T20" s="978"/>
      <c r="U20" s="978"/>
      <c r="V20" s="978"/>
      <c r="W20" s="978"/>
      <c r="X20" s="978"/>
      <c r="Y20" s="978"/>
    </row>
    <row r="21" spans="2:51" ht="14.25" customHeight="1" x14ac:dyDescent="0.25">
      <c r="B21" s="212">
        <f t="shared" ref="B21:B31" si="6">IF(AND($D$4&lt;=AD21,$D$4&gt;=AE21),AF21+AG21*$D$4+AH21*40+AI21*$D$4*$D$4+AJ21*$D$4*40+AK21*40*40+AL21*$D$4*$D$4*$D$4+AM21*40*$D$4*$D$4+AN21*$D$4*40*40+AO21*40*40*40,0)</f>
        <v>13.089323029999996</v>
      </c>
      <c r="C21" s="212">
        <f t="shared" ref="C21:C31" si="7">IF(AND($D$4&lt;=AD21,$D$4&gt;=AE21),AP21+AQ21*$D$4+AR21*40+AS21*$D$4*$D$4+AT21*$D$4*40+AU21*40*40+AV21*$D$4*$D$4*$D$4+AW21*40*$D$4*$D$4+AX21*$D$4*40*40+AY21*40*40*40,0)/1000</f>
        <v>5.3762811008000009</v>
      </c>
      <c r="D21" s="212">
        <f t="shared" ref="D21:D31" si="8">IF(AND($D$4&lt;=AD21,$D$4&gt;=AE21),AF21+AG21*$D$4+AH21*45+AI21*$D$4*$D$4+AJ21*$D$4*45+AK21*45*45+AL21*$D$4*$D$4*$D$4+AM21*45*$D$4*$D$4+AN21*$D$4*45*45+AO21*45*45*45,0)</f>
        <v>11.770594289999996</v>
      </c>
      <c r="E21" s="212">
        <f t="shared" ref="E21:E31" si="9">IF(AND($D$4&lt;=AD21,$D$4&gt;=AE21),AP21+AQ21*$D$4+AR21*45+AS21*$D$4*$D$4+AT21*$D$4*45+AU21*45*45+AV21*$D$4*$D$4*$D$4+AW21*45*$D$4*$D$4+AX21*$D$4*45*45+AY21*45*45*45,0)/1000</f>
        <v>5.6561484431000002</v>
      </c>
      <c r="F21" s="212">
        <f t="shared" ref="F21:F31" si="10">IF(AND($D$4&lt;=AD21,$D$4&gt;=AE21),AF21+AG21*$D$4+AH21*50+AI21*$D$4*$D$4+AJ21*$D$4*50+AK21*50*50+AL21*$D$4*$D$4*$D$4+AM21*50*$D$4*$D$4+AN21*$D$4*50*50+AO21*50*50*50,0)</f>
        <v>10.452039724999995</v>
      </c>
      <c r="G21" s="212">
        <f t="shared" ref="G21:G31" si="11">IF(AND($D$4&lt;=AD21,$D$4&gt;=AE21),AP21+AQ21*$D$4+AR21*50+AS21*$D$4*$D$4+AT21*$D$4*50+AU21*50*50+AV21*$D$4*$D$4*$D$4+AW21*50*$D$4*$D$4+AX21*$D$4*50*50+AY21*50*50*50,0)/1000</f>
        <v>5.9035165900000024</v>
      </c>
      <c r="H21" s="214" t="s">
        <v>571</v>
      </c>
      <c r="I21" s="215">
        <v>51800</v>
      </c>
      <c r="J21" s="214" t="s">
        <v>408</v>
      </c>
      <c r="K21" s="215">
        <v>33800</v>
      </c>
      <c r="L21" s="214" t="s">
        <v>572</v>
      </c>
      <c r="M21" s="216">
        <v>16100</v>
      </c>
      <c r="N21" s="214" t="s">
        <v>410</v>
      </c>
      <c r="O21" s="216">
        <v>17600</v>
      </c>
      <c r="P21" s="214" t="s">
        <v>573</v>
      </c>
      <c r="Q21" s="216">
        <v>5800</v>
      </c>
      <c r="R21" s="215">
        <v>10600</v>
      </c>
      <c r="S21" s="215">
        <v>5400</v>
      </c>
      <c r="T21" s="215">
        <v>2800</v>
      </c>
      <c r="U21" s="215">
        <v>4900</v>
      </c>
      <c r="V21" s="219" t="s">
        <v>839</v>
      </c>
      <c r="W21" s="293" t="s">
        <v>312</v>
      </c>
      <c r="X21" s="219" t="s">
        <v>840</v>
      </c>
      <c r="Y21" s="293" t="s">
        <v>312</v>
      </c>
      <c r="AA21" s="301" t="s">
        <v>841</v>
      </c>
      <c r="AD21" s="269">
        <v>-5</v>
      </c>
      <c r="AE21" s="269">
        <v>-25</v>
      </c>
      <c r="AF21" s="296">
        <v>35.078699999999998</v>
      </c>
      <c r="AG21" s="296">
        <v>1.2904340000000001</v>
      </c>
      <c r="AH21" s="296">
        <v>-0.38294060000000002</v>
      </c>
      <c r="AI21" s="296">
        <v>1.66064E-2</v>
      </c>
      <c r="AJ21" s="296">
        <v>-1.23398E-2</v>
      </c>
      <c r="AK21" s="296">
        <v>1.710948E-4</v>
      </c>
      <c r="AL21" s="296">
        <v>6.7042650000000004E-5</v>
      </c>
      <c r="AM21" s="296">
        <v>-1.2736259999999999E-4</v>
      </c>
      <c r="AN21" s="296">
        <v>-1.6189850000000001E-6</v>
      </c>
      <c r="AO21" s="296">
        <v>-1.3614899999999999E-6</v>
      </c>
      <c r="AP21" s="296">
        <v>1311.664</v>
      </c>
      <c r="AQ21" s="296">
        <v>-88.59975</v>
      </c>
      <c r="AR21" s="296">
        <v>146.3631</v>
      </c>
      <c r="AS21" s="296">
        <v>-2.3064019999999998</v>
      </c>
      <c r="AT21" s="296">
        <v>3.8383989999999999</v>
      </c>
      <c r="AU21" s="296">
        <v>-0.67333569999999998</v>
      </c>
      <c r="AV21" s="296">
        <v>-1.1974139999999999E-2</v>
      </c>
      <c r="AW21" s="296">
        <v>2.4615919999999999E-2</v>
      </c>
      <c r="AX21" s="296">
        <v>-4.078796E-3</v>
      </c>
      <c r="AY21" s="296">
        <v>-1.2915680000000001E-4</v>
      </c>
    </row>
    <row r="22" spans="2:51" ht="15" customHeight="1" x14ac:dyDescent="0.25">
      <c r="B22" s="212">
        <f t="shared" si="6"/>
        <v>15.274331762000006</v>
      </c>
      <c r="C22" s="212">
        <f t="shared" si="7"/>
        <v>6.2927317240000011</v>
      </c>
      <c r="D22" s="212">
        <f t="shared" si="8"/>
        <v>13.780131603125</v>
      </c>
      <c r="E22" s="212">
        <f t="shared" si="9"/>
        <v>6.6070094067500023</v>
      </c>
      <c r="F22" s="212">
        <f t="shared" si="10"/>
        <v>12.281898730000002</v>
      </c>
      <c r="G22" s="212">
        <f t="shared" si="11"/>
        <v>6.9093861680000002</v>
      </c>
      <c r="H22" s="214" t="s">
        <v>571</v>
      </c>
      <c r="I22" s="215">
        <v>51800</v>
      </c>
      <c r="J22" s="214" t="s">
        <v>408</v>
      </c>
      <c r="K22" s="215">
        <v>33800</v>
      </c>
      <c r="L22" s="214" t="s">
        <v>572</v>
      </c>
      <c r="M22" s="216">
        <v>16100</v>
      </c>
      <c r="N22" s="214" t="s">
        <v>559</v>
      </c>
      <c r="O22" s="216">
        <v>21000</v>
      </c>
      <c r="P22" s="214" t="s">
        <v>573</v>
      </c>
      <c r="Q22" s="216">
        <v>5800</v>
      </c>
      <c r="R22" s="215">
        <v>10600</v>
      </c>
      <c r="S22" s="215">
        <v>5400</v>
      </c>
      <c r="T22" s="215">
        <v>2800</v>
      </c>
      <c r="U22" s="215">
        <v>4900</v>
      </c>
      <c r="V22" s="219" t="s">
        <v>842</v>
      </c>
      <c r="W22" s="293" t="s">
        <v>312</v>
      </c>
      <c r="X22" s="219" t="s">
        <v>843</v>
      </c>
      <c r="Y22" s="293" t="s">
        <v>312</v>
      </c>
      <c r="AA22" s="301" t="s">
        <v>844</v>
      </c>
      <c r="AD22" s="269">
        <v>-5</v>
      </c>
      <c r="AE22" s="269">
        <v>-25</v>
      </c>
      <c r="AF22" s="296">
        <v>40.396740000000001</v>
      </c>
      <c r="AG22" s="296">
        <v>1.441856</v>
      </c>
      <c r="AH22" s="296">
        <v>-0.4562639</v>
      </c>
      <c r="AI22" s="296">
        <v>1.7910800000000001E-2</v>
      </c>
      <c r="AJ22" s="296">
        <v>-1.3590970000000001E-2</v>
      </c>
      <c r="AK22" s="296">
        <v>8.5400809999999999E-4</v>
      </c>
      <c r="AL22" s="296">
        <v>7.5065470000000006E-5</v>
      </c>
      <c r="AM22" s="296">
        <v>-1.2732520000000001E-4</v>
      </c>
      <c r="AN22" s="296">
        <v>1.7503570000000001E-6</v>
      </c>
      <c r="AO22" s="296">
        <v>-6.7937690000000003E-6</v>
      </c>
      <c r="AP22" s="296">
        <v>2271.5189999999998</v>
      </c>
      <c r="AQ22" s="296">
        <v>-61.624690000000001</v>
      </c>
      <c r="AR22" s="296">
        <v>159.84800000000001</v>
      </c>
      <c r="AS22" s="296">
        <v>-1.8055920000000001</v>
      </c>
      <c r="AT22" s="296">
        <v>3.620695</v>
      </c>
      <c r="AU22" s="296">
        <v>-1.2320469999999999</v>
      </c>
      <c r="AV22" s="296">
        <v>-4.8695680000000003E-3</v>
      </c>
      <c r="AW22" s="296">
        <v>2.3338859999999999E-2</v>
      </c>
      <c r="AX22" s="296">
        <v>-3.7027340000000001E-3</v>
      </c>
      <c r="AY22" s="296">
        <v>7.0888979999999997E-3</v>
      </c>
    </row>
    <row r="23" spans="2:51" ht="15" customHeight="1" x14ac:dyDescent="0.25">
      <c r="B23" s="212">
        <f t="shared" si="6"/>
        <v>17.630241111999997</v>
      </c>
      <c r="C23" s="212">
        <f t="shared" si="7"/>
        <v>7.3256899800000008</v>
      </c>
      <c r="D23" s="212">
        <f t="shared" si="8"/>
        <v>15.907176536187496</v>
      </c>
      <c r="E23" s="212">
        <f t="shared" si="9"/>
        <v>7.6568336037500009</v>
      </c>
      <c r="F23" s="212">
        <f t="shared" si="10"/>
        <v>14.182242907499997</v>
      </c>
      <c r="G23" s="212">
        <f t="shared" si="11"/>
        <v>7.9868777300000025</v>
      </c>
      <c r="H23" s="214" t="s">
        <v>416</v>
      </c>
      <c r="I23" s="216">
        <v>62000</v>
      </c>
      <c r="J23" s="214" t="s">
        <v>417</v>
      </c>
      <c r="K23" s="215">
        <v>51800</v>
      </c>
      <c r="L23" s="214" t="s">
        <v>418</v>
      </c>
      <c r="M23" s="216">
        <v>17500</v>
      </c>
      <c r="N23" s="214" t="s">
        <v>559</v>
      </c>
      <c r="O23" s="216">
        <v>21000</v>
      </c>
      <c r="P23" s="214" t="s">
        <v>420</v>
      </c>
      <c r="Q23" s="216">
        <v>15700</v>
      </c>
      <c r="R23" s="215">
        <v>10600</v>
      </c>
      <c r="S23" s="215">
        <v>5400</v>
      </c>
      <c r="T23" s="215">
        <v>2800</v>
      </c>
      <c r="U23" s="215">
        <v>4900</v>
      </c>
      <c r="V23" s="219" t="s">
        <v>845</v>
      </c>
      <c r="W23" s="293" t="s">
        <v>312</v>
      </c>
      <c r="X23" s="219" t="s">
        <v>846</v>
      </c>
      <c r="Y23" s="293" t="s">
        <v>312</v>
      </c>
      <c r="AA23" s="301" t="s">
        <v>847</v>
      </c>
      <c r="AD23" s="269">
        <v>-5</v>
      </c>
      <c r="AE23" s="269">
        <v>-25</v>
      </c>
      <c r="AF23" s="296">
        <v>46.04965</v>
      </c>
      <c r="AG23" s="296">
        <v>1.673969</v>
      </c>
      <c r="AH23" s="296">
        <v>-0.48246830000000002</v>
      </c>
      <c r="AI23" s="296">
        <v>2.1787709999999998E-2</v>
      </c>
      <c r="AJ23" s="296">
        <v>-1.5420919999999999E-2</v>
      </c>
      <c r="AK23" s="296">
        <v>-3.7471649999999999E-5</v>
      </c>
      <c r="AL23" s="296">
        <v>8.9909280000000002E-5</v>
      </c>
      <c r="AM23" s="296">
        <v>-1.6628279999999999E-4</v>
      </c>
      <c r="AN23" s="296">
        <v>-7.7115450000000004E-6</v>
      </c>
      <c r="AO23" s="296">
        <v>-5.705545E-7</v>
      </c>
      <c r="AP23" s="296">
        <v>1792.1510000000001</v>
      </c>
      <c r="AQ23" s="296">
        <v>-101.1315</v>
      </c>
      <c r="AR23" s="296">
        <v>265.34050000000002</v>
      </c>
      <c r="AS23" s="296">
        <v>-3.8197070000000002</v>
      </c>
      <c r="AT23" s="296">
        <v>5.5286989999999996</v>
      </c>
      <c r="AU23" s="296">
        <v>-3.4565380000000001</v>
      </c>
      <c r="AV23" s="296">
        <v>-3.6309080000000001E-2</v>
      </c>
      <c r="AW23" s="296">
        <v>4.5319819999999997E-2</v>
      </c>
      <c r="AX23" s="296">
        <v>-1.6581599999999998E-2</v>
      </c>
      <c r="AY23" s="296">
        <v>2.4212830000000001E-2</v>
      </c>
    </row>
    <row r="24" spans="2:51" ht="15" customHeight="1" x14ac:dyDescent="0.25">
      <c r="B24" s="212">
        <f t="shared" si="6"/>
        <v>21.599352532000001</v>
      </c>
      <c r="C24" s="212">
        <f t="shared" si="7"/>
        <v>8.3598385220000004</v>
      </c>
      <c r="D24" s="212">
        <f t="shared" si="8"/>
        <v>19.363630919374994</v>
      </c>
      <c r="E24" s="212">
        <f t="shared" si="9"/>
        <v>8.7128094521250024</v>
      </c>
      <c r="F24" s="212">
        <f t="shared" si="10"/>
        <v>17.156865414999999</v>
      </c>
      <c r="G24" s="212">
        <f t="shared" si="11"/>
        <v>9.0157528349999989</v>
      </c>
      <c r="H24" s="214" t="s">
        <v>416</v>
      </c>
      <c r="I24" s="216">
        <v>62000</v>
      </c>
      <c r="J24" s="214" t="s">
        <v>417</v>
      </c>
      <c r="K24" s="215">
        <v>51800</v>
      </c>
      <c r="L24" s="214" t="s">
        <v>418</v>
      </c>
      <c r="M24" s="216">
        <v>17500</v>
      </c>
      <c r="N24" s="214" t="s">
        <v>559</v>
      </c>
      <c r="O24" s="216">
        <v>21000</v>
      </c>
      <c r="P24" s="214" t="s">
        <v>420</v>
      </c>
      <c r="Q24" s="216">
        <v>15700</v>
      </c>
      <c r="R24" s="215">
        <v>10600</v>
      </c>
      <c r="S24" s="215">
        <v>5400</v>
      </c>
      <c r="T24" s="215">
        <v>2800</v>
      </c>
      <c r="U24" s="215">
        <v>4900</v>
      </c>
      <c r="V24" s="219" t="s">
        <v>848</v>
      </c>
      <c r="W24" s="293" t="s">
        <v>312</v>
      </c>
      <c r="X24" s="219" t="s">
        <v>849</v>
      </c>
      <c r="Y24" s="293" t="s">
        <v>312</v>
      </c>
      <c r="AA24" s="301" t="s">
        <v>850</v>
      </c>
      <c r="AD24" s="269">
        <v>-5</v>
      </c>
      <c r="AE24" s="269">
        <v>-25</v>
      </c>
      <c r="AF24" s="296">
        <v>57.778219999999997</v>
      </c>
      <c r="AG24" s="296">
        <v>1.992955</v>
      </c>
      <c r="AH24" s="296">
        <v>-0.61909820000000004</v>
      </c>
      <c r="AI24" s="296">
        <v>2.336448E-2</v>
      </c>
      <c r="AJ24" s="296">
        <v>-1.6428109999999999E-2</v>
      </c>
      <c r="AK24" s="296">
        <v>-1.5932340000000001E-4</v>
      </c>
      <c r="AL24" s="296">
        <v>9.6611660000000006E-5</v>
      </c>
      <c r="AM24" s="296">
        <v>-1.2039429999999999E-4</v>
      </c>
      <c r="AN24" s="296">
        <v>-7.9887080000000005E-6</v>
      </c>
      <c r="AO24" s="296">
        <v>4.8782110000000002E-6</v>
      </c>
      <c r="AP24" s="296">
        <v>2685.82</v>
      </c>
      <c r="AQ24" s="296">
        <v>-129.43989999999999</v>
      </c>
      <c r="AR24" s="296">
        <v>228.8374</v>
      </c>
      <c r="AS24" s="296">
        <v>-3.9171670000000001</v>
      </c>
      <c r="AT24" s="296">
        <v>7.0180379999999998</v>
      </c>
      <c r="AU24" s="296">
        <v>-1.3567549999999999</v>
      </c>
      <c r="AV24" s="296">
        <v>-2.5345909999999999E-2</v>
      </c>
      <c r="AW24" s="296">
        <v>5.1334249999999998E-2</v>
      </c>
      <c r="AX24" s="296">
        <v>-1.743573E-2</v>
      </c>
      <c r="AY24" s="296">
        <v>1.347013E-3</v>
      </c>
    </row>
    <row r="25" spans="2:51" ht="15" customHeight="1" x14ac:dyDescent="0.25">
      <c r="B25" s="212">
        <f t="shared" si="6"/>
        <v>28.601725848000005</v>
      </c>
      <c r="C25" s="212">
        <f t="shared" si="7"/>
        <v>11.10386093</v>
      </c>
      <c r="D25" s="212">
        <f t="shared" si="8"/>
        <v>26.013422287625001</v>
      </c>
      <c r="E25" s="212">
        <f t="shared" si="9"/>
        <v>11.747546171250001</v>
      </c>
      <c r="F25" s="212">
        <f t="shared" si="10"/>
        <v>23.409443100000001</v>
      </c>
      <c r="G25" s="212">
        <f t="shared" si="11"/>
        <v>12.316631720000002</v>
      </c>
      <c r="H25" s="214" t="s">
        <v>416</v>
      </c>
      <c r="I25" s="216">
        <v>62000</v>
      </c>
      <c r="J25" s="214" t="s">
        <v>417</v>
      </c>
      <c r="K25" s="215">
        <v>51800</v>
      </c>
      <c r="L25" s="214" t="s">
        <v>418</v>
      </c>
      <c r="M25" s="216">
        <v>17500</v>
      </c>
      <c r="N25" s="214" t="s">
        <v>419</v>
      </c>
      <c r="O25" s="216">
        <v>25200</v>
      </c>
      <c r="P25" s="214" t="s">
        <v>420</v>
      </c>
      <c r="Q25" s="216">
        <v>15700</v>
      </c>
      <c r="R25" s="215">
        <v>10600</v>
      </c>
      <c r="S25" s="215">
        <v>5400</v>
      </c>
      <c r="T25" s="215">
        <v>2800</v>
      </c>
      <c r="U25" s="215">
        <v>4900</v>
      </c>
      <c r="V25" s="219" t="s">
        <v>851</v>
      </c>
      <c r="W25" s="293" t="s">
        <v>312</v>
      </c>
      <c r="X25" s="219" t="s">
        <v>852</v>
      </c>
      <c r="Y25" s="293" t="s">
        <v>312</v>
      </c>
      <c r="AA25" s="301" t="s">
        <v>853</v>
      </c>
      <c r="AD25" s="269">
        <v>-5</v>
      </c>
      <c r="AE25" s="269">
        <v>-25</v>
      </c>
      <c r="AF25" s="296">
        <v>70.878330000000005</v>
      </c>
      <c r="AG25" s="296">
        <v>2.6021160000000001</v>
      </c>
      <c r="AH25" s="296">
        <v>-0.67155640000000005</v>
      </c>
      <c r="AI25" s="296">
        <v>3.6697960000000002E-2</v>
      </c>
      <c r="AJ25" s="296">
        <v>-2.3645429999999999E-2</v>
      </c>
      <c r="AK25" s="296">
        <v>-9.4612139999999999E-4</v>
      </c>
      <c r="AL25" s="296">
        <v>1.9268059999999999E-4</v>
      </c>
      <c r="AM25" s="296">
        <v>-2.8379430000000002E-4</v>
      </c>
      <c r="AN25" s="296">
        <v>-1.828933E-6</v>
      </c>
      <c r="AO25" s="296">
        <v>4.5505150000000001E-6</v>
      </c>
      <c r="AP25" s="296">
        <v>4172.8959999999997</v>
      </c>
      <c r="AQ25" s="296">
        <v>-216.39619999999999</v>
      </c>
      <c r="AR25" s="296">
        <v>174.91059999999999</v>
      </c>
      <c r="AS25" s="296">
        <v>-6.7984650000000002</v>
      </c>
      <c r="AT25" s="296">
        <v>9.1693689999999997</v>
      </c>
      <c r="AU25" s="296">
        <v>1.9921800000000001</v>
      </c>
      <c r="AV25" s="296">
        <v>-4.9240470000000001E-2</v>
      </c>
      <c r="AW25" s="296">
        <v>8.48801E-2</v>
      </c>
      <c r="AX25" s="296">
        <v>-1.7201899999999999E-2</v>
      </c>
      <c r="AY25" s="296">
        <v>-2.7082910000000002E-2</v>
      </c>
    </row>
    <row r="26" spans="2:51" ht="15" customHeight="1" x14ac:dyDescent="0.25">
      <c r="B26" s="212">
        <f t="shared" si="6"/>
        <v>31.495346752000007</v>
      </c>
      <c r="C26" s="212">
        <f t="shared" si="7"/>
        <v>12.265150669999997</v>
      </c>
      <c r="D26" s="212">
        <f t="shared" si="8"/>
        <v>28.667200619625</v>
      </c>
      <c r="E26" s="212">
        <f t="shared" si="9"/>
        <v>12.884827883750001</v>
      </c>
      <c r="F26" s="212">
        <f t="shared" si="10"/>
        <v>25.819280650000003</v>
      </c>
      <c r="G26" s="212">
        <f t="shared" si="11"/>
        <v>13.421347019999995</v>
      </c>
      <c r="H26" s="214" t="s">
        <v>416</v>
      </c>
      <c r="I26" s="216">
        <v>62000</v>
      </c>
      <c r="J26" s="214" t="s">
        <v>417</v>
      </c>
      <c r="K26" s="215">
        <v>51800</v>
      </c>
      <c r="L26" s="214" t="s">
        <v>418</v>
      </c>
      <c r="M26" s="216">
        <v>17500</v>
      </c>
      <c r="N26" s="214" t="s">
        <v>419</v>
      </c>
      <c r="O26" s="216">
        <v>25200</v>
      </c>
      <c r="P26" s="214" t="s">
        <v>420</v>
      </c>
      <c r="Q26" s="216">
        <v>15700</v>
      </c>
      <c r="R26" s="215">
        <v>10600</v>
      </c>
      <c r="S26" s="215">
        <v>5400</v>
      </c>
      <c r="T26" s="215">
        <v>2800</v>
      </c>
      <c r="U26" s="215">
        <v>4900</v>
      </c>
      <c r="V26" s="219" t="s">
        <v>854</v>
      </c>
      <c r="W26" s="293" t="s">
        <v>312</v>
      </c>
      <c r="X26" s="219" t="s">
        <v>855</v>
      </c>
      <c r="Y26" s="293" t="s">
        <v>312</v>
      </c>
      <c r="AA26" s="301" t="s">
        <v>856</v>
      </c>
      <c r="AD26" s="269">
        <v>-5</v>
      </c>
      <c r="AE26" s="269">
        <v>-25</v>
      </c>
      <c r="AF26" s="296">
        <v>77.006140000000002</v>
      </c>
      <c r="AG26" s="296">
        <v>2.8263479999999999</v>
      </c>
      <c r="AH26" s="296">
        <v>-0.69282149999999998</v>
      </c>
      <c r="AI26" s="296">
        <v>3.9769869999999999E-2</v>
      </c>
      <c r="AJ26" s="296">
        <v>-2.5178320000000001E-2</v>
      </c>
      <c r="AK26" s="296">
        <v>-1.8191959999999999E-3</v>
      </c>
      <c r="AL26" s="296">
        <v>2.0673260000000001E-4</v>
      </c>
      <c r="AM26" s="296">
        <v>-3.0761550000000002E-4</v>
      </c>
      <c r="AN26" s="296">
        <v>-8.0104349999999995E-6</v>
      </c>
      <c r="AO26" s="296">
        <v>9.9527030000000003E-6</v>
      </c>
      <c r="AP26" s="296">
        <v>5179.6390000000001</v>
      </c>
      <c r="AQ26" s="296">
        <v>-225.85560000000001</v>
      </c>
      <c r="AR26" s="296">
        <v>201.3459</v>
      </c>
      <c r="AS26" s="296">
        <v>-7.6508710000000004</v>
      </c>
      <c r="AT26" s="296">
        <v>10.90574</v>
      </c>
      <c r="AU26" s="296">
        <v>1.6400980000000001</v>
      </c>
      <c r="AV26" s="296">
        <v>-5.783837E-2</v>
      </c>
      <c r="AW26" s="296">
        <v>0.1054601</v>
      </c>
      <c r="AX26" s="296">
        <v>-3.2209660000000001E-2</v>
      </c>
      <c r="AY26" s="296">
        <v>-2.6854490000000002E-2</v>
      </c>
    </row>
    <row r="27" spans="2:51" ht="15" customHeight="1" x14ac:dyDescent="0.25">
      <c r="B27" s="212">
        <f t="shared" si="6"/>
        <v>38.043655497599993</v>
      </c>
      <c r="C27" s="212">
        <f t="shared" si="7"/>
        <v>15.350527589999999</v>
      </c>
      <c r="D27" s="212">
        <f t="shared" si="8"/>
        <v>34.112156675449988</v>
      </c>
      <c r="E27" s="212">
        <f t="shared" si="9"/>
        <v>15.969128844375001</v>
      </c>
      <c r="F27" s="212">
        <f t="shared" si="10"/>
        <v>30.238859199999986</v>
      </c>
      <c r="G27" s="212">
        <f t="shared" si="11"/>
        <v>16.495073515000001</v>
      </c>
      <c r="H27" s="214" t="s">
        <v>830</v>
      </c>
      <c r="I27" s="216">
        <v>117100</v>
      </c>
      <c r="J27" s="214" t="s">
        <v>820</v>
      </c>
      <c r="K27" s="216">
        <v>62000</v>
      </c>
      <c r="L27" s="214" t="s">
        <v>821</v>
      </c>
      <c r="M27" s="216">
        <v>18400</v>
      </c>
      <c r="N27" s="214" t="s">
        <v>822</v>
      </c>
      <c r="O27" s="216">
        <v>29600</v>
      </c>
      <c r="P27" s="214" t="s">
        <v>823</v>
      </c>
      <c r="Q27" s="216">
        <v>22300</v>
      </c>
      <c r="R27" s="215">
        <v>10600</v>
      </c>
      <c r="S27" s="215">
        <v>5400</v>
      </c>
      <c r="T27" s="215">
        <v>2800</v>
      </c>
      <c r="U27" s="215">
        <v>4900</v>
      </c>
      <c r="V27" s="219" t="s">
        <v>857</v>
      </c>
      <c r="W27" s="293" t="s">
        <v>312</v>
      </c>
      <c r="X27" s="219" t="s">
        <v>858</v>
      </c>
      <c r="Y27" s="293" t="s">
        <v>312</v>
      </c>
      <c r="AA27" s="301" t="s">
        <v>859</v>
      </c>
      <c r="AD27" s="269">
        <v>-5</v>
      </c>
      <c r="AE27" s="269">
        <v>-25</v>
      </c>
      <c r="AF27" s="296">
        <v>104.6957</v>
      </c>
      <c r="AG27" s="296">
        <v>3.7722669999999998</v>
      </c>
      <c r="AH27" s="296">
        <v>-1.209025</v>
      </c>
      <c r="AI27" s="296">
        <v>4.7536790000000002E-2</v>
      </c>
      <c r="AJ27" s="296">
        <v>-3.6037779999999998E-2</v>
      </c>
      <c r="AK27" s="296">
        <v>1.2500429999999999E-3</v>
      </c>
      <c r="AL27" s="296">
        <v>2.0252860000000001E-4</v>
      </c>
      <c r="AM27" s="296">
        <v>-3.2110180000000002E-4</v>
      </c>
      <c r="AN27" s="296">
        <v>1.8608729999999999E-5</v>
      </c>
      <c r="AO27" s="296">
        <v>7.4126840000000004E-7</v>
      </c>
      <c r="AP27" s="296">
        <v>5683.5360000000001</v>
      </c>
      <c r="AQ27" s="296">
        <v>-187.4281</v>
      </c>
      <c r="AR27" s="296">
        <v>391.32600000000002</v>
      </c>
      <c r="AS27" s="296">
        <v>-6.6928109999999998</v>
      </c>
      <c r="AT27" s="296">
        <v>10.89795</v>
      </c>
      <c r="AU27" s="296">
        <v>-2.3592559999999998</v>
      </c>
      <c r="AV27" s="296">
        <v>-4.7419490000000002E-2</v>
      </c>
      <c r="AW27" s="296">
        <v>7.6372449999999995E-2</v>
      </c>
      <c r="AX27" s="296">
        <v>-3.1093659999999999E-2</v>
      </c>
      <c r="AY27" s="296">
        <v>1.4458349999999999E-3</v>
      </c>
    </row>
    <row r="28" spans="2:51" ht="15" customHeight="1" x14ac:dyDescent="0.25">
      <c r="B28" s="212">
        <f t="shared" si="6"/>
        <v>45.944425852000002</v>
      </c>
      <c r="C28" s="212">
        <f t="shared" si="7"/>
        <v>18.246850091999995</v>
      </c>
      <c r="D28" s="212">
        <f t="shared" si="8"/>
        <v>41.356364168374995</v>
      </c>
      <c r="E28" s="212">
        <f t="shared" si="9"/>
        <v>19.086757744999996</v>
      </c>
      <c r="F28" s="212">
        <f t="shared" si="10"/>
        <v>36.83626117499999</v>
      </c>
      <c r="G28" s="212">
        <f t="shared" si="11"/>
        <v>19.922914925000001</v>
      </c>
      <c r="H28" s="214" t="s">
        <v>830</v>
      </c>
      <c r="I28" s="216">
        <v>117100</v>
      </c>
      <c r="J28" s="214" t="s">
        <v>820</v>
      </c>
      <c r="K28" s="216">
        <v>62000</v>
      </c>
      <c r="L28" s="214" t="s">
        <v>821</v>
      </c>
      <c r="M28" s="216">
        <v>18400</v>
      </c>
      <c r="N28" s="214" t="s">
        <v>822</v>
      </c>
      <c r="O28" s="216">
        <v>29600</v>
      </c>
      <c r="P28" s="214" t="s">
        <v>823</v>
      </c>
      <c r="Q28" s="216">
        <v>22300</v>
      </c>
      <c r="R28" s="215">
        <v>10600</v>
      </c>
      <c r="S28" s="215">
        <v>5400</v>
      </c>
      <c r="T28" s="215">
        <v>2800</v>
      </c>
      <c r="U28" s="215">
        <v>4900</v>
      </c>
      <c r="V28" s="219" t="s">
        <v>860</v>
      </c>
      <c r="W28" s="293" t="s">
        <v>312</v>
      </c>
      <c r="X28" s="219" t="s">
        <v>861</v>
      </c>
      <c r="Y28" s="293" t="s">
        <v>312</v>
      </c>
      <c r="AA28" s="301" t="s">
        <v>862</v>
      </c>
      <c r="AD28" s="269">
        <v>-5</v>
      </c>
      <c r="AE28" s="269">
        <v>-25</v>
      </c>
      <c r="AF28" s="296">
        <v>122.20610000000001</v>
      </c>
      <c r="AG28" s="296">
        <v>4.2758139999999996</v>
      </c>
      <c r="AH28" s="296">
        <v>-1.3283100000000001</v>
      </c>
      <c r="AI28" s="296">
        <v>5.2115620000000001E-2</v>
      </c>
      <c r="AJ28" s="296">
        <v>-3.7070560000000002E-2</v>
      </c>
      <c r="AK28" s="296">
        <v>2.4661639999999999E-4</v>
      </c>
      <c r="AL28" s="296">
        <v>2.1511769999999999E-4</v>
      </c>
      <c r="AM28" s="296">
        <v>-3.1774169999999999E-4</v>
      </c>
      <c r="AN28" s="296">
        <v>-1.3601559999999999E-5</v>
      </c>
      <c r="AO28" s="296">
        <v>7.2336429999999998E-6</v>
      </c>
      <c r="AP28" s="296">
        <v>9518.5079999999998</v>
      </c>
      <c r="AQ28" s="296">
        <v>-226.99350000000001</v>
      </c>
      <c r="AR28" s="296">
        <v>307.51830000000001</v>
      </c>
      <c r="AS28" s="296">
        <v>-9.4017149999999994</v>
      </c>
      <c r="AT28" s="296">
        <v>11.135009999999999</v>
      </c>
      <c r="AU28" s="296">
        <v>-0.88392910000000002</v>
      </c>
      <c r="AV28" s="296">
        <v>-6.5897600000000001E-2</v>
      </c>
      <c r="AW28" s="296">
        <v>0.1034843</v>
      </c>
      <c r="AX28" s="296">
        <v>-9.1315530000000006E-3</v>
      </c>
      <c r="AY28" s="296">
        <v>5.3155859999999997E-3</v>
      </c>
    </row>
    <row r="29" spans="2:51" ht="15" customHeight="1" x14ac:dyDescent="0.25">
      <c r="B29" s="212">
        <f t="shared" si="6"/>
        <v>49.410546304000015</v>
      </c>
      <c r="C29" s="212">
        <f t="shared" si="7"/>
        <v>19.811007699999998</v>
      </c>
      <c r="D29" s="212">
        <f t="shared" si="8"/>
        <v>44.247414721500007</v>
      </c>
      <c r="E29" s="212">
        <f t="shared" si="9"/>
        <v>20.468278810000005</v>
      </c>
      <c r="F29" s="212">
        <f t="shared" si="10"/>
        <v>39.21798492500001</v>
      </c>
      <c r="G29" s="212">
        <f t="shared" si="11"/>
        <v>21.025124470000002</v>
      </c>
      <c r="H29" s="214" t="s">
        <v>830</v>
      </c>
      <c r="I29" s="216">
        <v>117100</v>
      </c>
      <c r="J29" s="214" t="s">
        <v>820</v>
      </c>
      <c r="K29" s="216">
        <v>62000</v>
      </c>
      <c r="L29" s="214" t="s">
        <v>821</v>
      </c>
      <c r="M29" s="216">
        <v>18400</v>
      </c>
      <c r="N29" s="214" t="s">
        <v>822</v>
      </c>
      <c r="O29" s="216">
        <v>29600</v>
      </c>
      <c r="P29" s="214" t="s">
        <v>823</v>
      </c>
      <c r="Q29" s="216">
        <v>22300</v>
      </c>
      <c r="R29" s="215">
        <v>10600</v>
      </c>
      <c r="S29" s="215">
        <v>5400</v>
      </c>
      <c r="T29" s="215">
        <v>2800</v>
      </c>
      <c r="U29" s="215">
        <v>4900</v>
      </c>
      <c r="V29" s="219" t="s">
        <v>863</v>
      </c>
      <c r="W29" s="293" t="s">
        <v>312</v>
      </c>
      <c r="X29" s="219" t="s">
        <v>864</v>
      </c>
      <c r="Y29" s="293" t="s">
        <v>312</v>
      </c>
      <c r="AA29" s="301" t="s">
        <v>865</v>
      </c>
      <c r="AD29" s="269">
        <v>-5</v>
      </c>
      <c r="AE29" s="269">
        <v>-25</v>
      </c>
      <c r="AF29" s="296">
        <v>137.99600000000001</v>
      </c>
      <c r="AG29" s="296">
        <v>4.9016299999999999</v>
      </c>
      <c r="AH29" s="296">
        <v>-1.6039639999999999</v>
      </c>
      <c r="AI29" s="296">
        <v>5.9447600000000003E-2</v>
      </c>
      <c r="AJ29" s="296">
        <v>-4.3697310000000003E-2</v>
      </c>
      <c r="AK29" s="296">
        <v>1.346559E-3</v>
      </c>
      <c r="AL29" s="296">
        <v>2.4082039999999999E-4</v>
      </c>
      <c r="AM29" s="296">
        <v>-3.6110640000000001E-4</v>
      </c>
      <c r="AN29" s="296">
        <v>-5.9641229999999998E-6</v>
      </c>
      <c r="AO29" s="296">
        <v>9.3913740000000001E-6</v>
      </c>
      <c r="AP29" s="296">
        <v>7507.1869999999999</v>
      </c>
      <c r="AQ29" s="296">
        <v>-335.17160000000001</v>
      </c>
      <c r="AR29" s="296">
        <v>536.44060000000002</v>
      </c>
      <c r="AS29" s="296">
        <v>-10.46049</v>
      </c>
      <c r="AT29" s="296">
        <v>17.655830000000002</v>
      </c>
      <c r="AU29" s="296">
        <v>-4.1856730000000004</v>
      </c>
      <c r="AV29" s="296">
        <v>-7.0367219999999994E-2</v>
      </c>
      <c r="AW29" s="296">
        <v>0.13167670000000001</v>
      </c>
      <c r="AX29" s="296">
        <v>-5.9571190000000003E-2</v>
      </c>
      <c r="AY29" s="296">
        <v>1.1714459999999999E-2</v>
      </c>
    </row>
    <row r="30" spans="2:51" ht="15" customHeight="1" x14ac:dyDescent="0.25">
      <c r="B30" s="212">
        <f t="shared" si="6"/>
        <v>67.954163879999996</v>
      </c>
      <c r="C30" s="212">
        <f t="shared" si="7"/>
        <v>26.082039056000003</v>
      </c>
      <c r="D30" s="212">
        <f t="shared" si="8"/>
        <v>60.952772735000011</v>
      </c>
      <c r="E30" s="212">
        <f t="shared" si="9"/>
        <v>27.130723095750007</v>
      </c>
      <c r="F30" s="212">
        <f t="shared" si="10"/>
        <v>53.953744000000007</v>
      </c>
      <c r="G30" s="212">
        <f t="shared" si="11"/>
        <v>27.997635149999994</v>
      </c>
      <c r="H30" s="214" t="s">
        <v>830</v>
      </c>
      <c r="I30" s="216">
        <v>117100</v>
      </c>
      <c r="J30" s="214" t="s">
        <v>831</v>
      </c>
      <c r="K30" s="216">
        <v>66400</v>
      </c>
      <c r="L30" s="214" t="s">
        <v>832</v>
      </c>
      <c r="M30" s="216">
        <v>23600</v>
      </c>
      <c r="N30" s="214" t="s">
        <v>833</v>
      </c>
      <c r="O30" s="216">
        <v>37400</v>
      </c>
      <c r="P30" s="214" t="s">
        <v>834</v>
      </c>
      <c r="Q30" s="216">
        <v>24400</v>
      </c>
      <c r="R30" s="215">
        <v>10600</v>
      </c>
      <c r="S30" s="215">
        <v>5400</v>
      </c>
      <c r="T30" s="215">
        <v>2800</v>
      </c>
      <c r="U30" s="215">
        <v>4900</v>
      </c>
      <c r="V30" s="219" t="s">
        <v>866</v>
      </c>
      <c r="W30" s="293" t="s">
        <v>312</v>
      </c>
      <c r="X30" s="219" t="s">
        <v>867</v>
      </c>
      <c r="Y30" s="293" t="s">
        <v>312</v>
      </c>
      <c r="AA30" s="301" t="s">
        <v>868</v>
      </c>
      <c r="AD30" s="269">
        <v>-5</v>
      </c>
      <c r="AE30" s="269">
        <v>-25</v>
      </c>
      <c r="AF30" s="296">
        <v>175.67590000000001</v>
      </c>
      <c r="AG30" s="296">
        <v>6.3862370000000004</v>
      </c>
      <c r="AH30" s="296">
        <v>-1.5417700000000001</v>
      </c>
      <c r="AI30" s="296">
        <v>7.9439910000000002E-2</v>
      </c>
      <c r="AJ30" s="296">
        <v>-4.9542849999999999E-2</v>
      </c>
      <c r="AK30" s="296">
        <v>-8.1700249999999992E-3</v>
      </c>
      <c r="AL30" s="296">
        <v>3.1897199999999999E-4</v>
      </c>
      <c r="AM30" s="296">
        <v>-4.7938000000000001E-4</v>
      </c>
      <c r="AN30" s="296">
        <v>-1.299587E-4</v>
      </c>
      <c r="AO30" s="296">
        <v>5.1242120000000003E-5</v>
      </c>
      <c r="AP30" s="296">
        <v>6579.19</v>
      </c>
      <c r="AQ30" s="296">
        <v>-583.10230000000001</v>
      </c>
      <c r="AR30" s="296">
        <v>776.81240000000003</v>
      </c>
      <c r="AS30" s="296">
        <v>-15.51712</v>
      </c>
      <c r="AT30" s="296">
        <v>26.613910000000001</v>
      </c>
      <c r="AU30" s="296">
        <v>-4.9277709999999999</v>
      </c>
      <c r="AV30" s="296">
        <v>-0.1021874</v>
      </c>
      <c r="AW30" s="296">
        <v>0.20719499999999999</v>
      </c>
      <c r="AX30" s="296">
        <v>-0.1010201</v>
      </c>
      <c r="AY30" s="296">
        <v>2.0898539999999999E-3</v>
      </c>
    </row>
    <row r="31" spans="2:51" ht="15" customHeight="1" x14ac:dyDescent="0.25">
      <c r="B31" s="212">
        <f t="shared" si="6"/>
        <v>82.900238459999983</v>
      </c>
      <c r="C31" s="212">
        <f t="shared" si="7"/>
        <v>32.657341864000003</v>
      </c>
      <c r="D31" s="212">
        <f t="shared" si="8"/>
        <v>74.604359376249974</v>
      </c>
      <c r="E31" s="212">
        <f t="shared" si="9"/>
        <v>34.040685534249995</v>
      </c>
      <c r="F31" s="212">
        <f t="shared" si="10"/>
        <v>66.306989149999978</v>
      </c>
      <c r="G31" s="212">
        <f t="shared" si="11"/>
        <v>35.218353210000004</v>
      </c>
      <c r="H31" s="214" t="s">
        <v>869</v>
      </c>
      <c r="I31" s="216">
        <v>239200</v>
      </c>
      <c r="J31" s="214" t="s">
        <v>831</v>
      </c>
      <c r="K31" s="216">
        <v>66400</v>
      </c>
      <c r="L31" s="214" t="s">
        <v>832</v>
      </c>
      <c r="M31" s="216">
        <v>23600</v>
      </c>
      <c r="N31" s="214" t="s">
        <v>833</v>
      </c>
      <c r="O31" s="216">
        <v>37400</v>
      </c>
      <c r="P31" s="214" t="s">
        <v>834</v>
      </c>
      <c r="Q31" s="216">
        <v>24400</v>
      </c>
      <c r="R31" s="215">
        <v>10600</v>
      </c>
      <c r="S31" s="215">
        <v>5400</v>
      </c>
      <c r="T31" s="215">
        <v>2800</v>
      </c>
      <c r="U31" s="215">
        <v>4900</v>
      </c>
      <c r="V31" s="219" t="s">
        <v>870</v>
      </c>
      <c r="W31" s="293" t="s">
        <v>312</v>
      </c>
      <c r="X31" s="219"/>
      <c r="Y31" s="302"/>
      <c r="AA31" s="303" t="s">
        <v>871</v>
      </c>
      <c r="AD31" s="269">
        <v>-5</v>
      </c>
      <c r="AE31" s="269">
        <v>-25</v>
      </c>
      <c r="AF31" s="296">
        <v>211.27119999999999</v>
      </c>
      <c r="AG31" s="296">
        <v>7.5438700000000001</v>
      </c>
      <c r="AH31" s="296">
        <v>-1.8838820000000001</v>
      </c>
      <c r="AI31" s="296">
        <v>9.3300560000000005E-2</v>
      </c>
      <c r="AJ31" s="296">
        <v>-5.822165E-2</v>
      </c>
      <c r="AK31" s="296">
        <v>-7.9689200000000009E-3</v>
      </c>
      <c r="AL31" s="296">
        <v>3.8590210000000001E-4</v>
      </c>
      <c r="AM31" s="296">
        <v>-5.6714669999999995E-4</v>
      </c>
      <c r="AN31" s="296">
        <v>-1.283693E-4</v>
      </c>
      <c r="AO31" s="296">
        <v>4.9299289999999997E-5</v>
      </c>
      <c r="AP31" s="296">
        <v>10635.12</v>
      </c>
      <c r="AQ31" s="296">
        <v>-477.62200000000001</v>
      </c>
      <c r="AR31" s="296">
        <v>891.81050000000005</v>
      </c>
      <c r="AS31" s="296">
        <v>-14.97467</v>
      </c>
      <c r="AT31" s="296">
        <v>27.268429999999999</v>
      </c>
      <c r="AU31" s="296">
        <v>-5.2273509999999996</v>
      </c>
      <c r="AV31" s="296">
        <v>-9.7604960000000004E-2</v>
      </c>
      <c r="AW31" s="296">
        <v>0.1894074</v>
      </c>
      <c r="AX31" s="296">
        <v>-8.51663E-2</v>
      </c>
      <c r="AY31" s="296">
        <v>1.9419859999999999E-3</v>
      </c>
    </row>
    <row r="32" spans="2:51" ht="16.5" customHeight="1" x14ac:dyDescent="0.25">
      <c r="B32" s="978" t="s">
        <v>872</v>
      </c>
      <c r="C32" s="978"/>
      <c r="D32" s="978"/>
      <c r="E32" s="978"/>
      <c r="F32" s="978"/>
      <c r="G32" s="978"/>
      <c r="H32" s="978"/>
      <c r="I32" s="978"/>
      <c r="J32" s="978"/>
      <c r="K32" s="978"/>
      <c r="L32" s="978"/>
      <c r="M32" s="978"/>
      <c r="N32" s="978"/>
      <c r="O32" s="978"/>
      <c r="P32" s="978"/>
      <c r="Q32" s="978"/>
      <c r="R32" s="978"/>
      <c r="S32" s="978"/>
      <c r="T32" s="978"/>
      <c r="U32" s="978"/>
      <c r="V32" s="978"/>
      <c r="W32" s="978"/>
      <c r="X32" s="978"/>
      <c r="Y32" s="978"/>
      <c r="AF32" s="296"/>
      <c r="AG32" s="296"/>
      <c r="AH32" s="296"/>
      <c r="AI32" s="296"/>
      <c r="AJ32" s="296"/>
      <c r="AK32" s="296"/>
      <c r="AL32" s="296"/>
      <c r="AM32" s="296"/>
      <c r="AN32" s="296"/>
      <c r="AO32" s="296"/>
      <c r="AP32" s="296"/>
      <c r="AQ32" s="296"/>
      <c r="AR32" s="296"/>
      <c r="AS32" s="296"/>
      <c r="AT32" s="296"/>
      <c r="AU32" s="296"/>
      <c r="AV32" s="296"/>
      <c r="AW32" s="296"/>
      <c r="AX32" s="296"/>
      <c r="AY32" s="296"/>
    </row>
    <row r="33" spans="2:51" ht="15" customHeight="1" x14ac:dyDescent="0.25">
      <c r="B33" s="212">
        <f t="shared" ref="B33:B46" si="12">IF(AND($D$4&lt;=AD33,$D$4&gt;=AE33),AF33+AG33*$D$4+AH33*40+AI33*$D$4*$D$4+AJ33*$D$4*40+AK33*40*40+AL33*$D$4*$D$4*$D$4+AM33*40*$D$4*$D$4+AN33*$D$4*40*40+AO33*40*40*40,0)/1000</f>
        <v>0</v>
      </c>
      <c r="C33" s="212">
        <f t="shared" ref="C33:C46" si="13">IF(AND($D$4&lt;=AD33,$D$4&gt;=AE33),AP33+AQ33*$D$4+AR33*40+AS33*$D$4*$D$4+AT33*$D$4*40+AU33*40*40+AV33*$D$4*$D$4*$D$4+AW33*40*$D$4*$D$4+AX33*$D$4*40*40+AY33*40*40*40,0)/1000</f>
        <v>0</v>
      </c>
      <c r="D33" s="212">
        <f t="shared" ref="D33:D46" si="14">IF(AND($D$4&lt;=AD33,$D$4&gt;=AE33),AF33+AG33*$D$4+AH33*45+AI33*$D$4*$D$4+AJ33*$D$4*45+AK33*45*45+AL33*$D$4*$D$4*$D$4+AM33*45*$D$4*$D$4+AN33*$D$4*45*45+AO33*45*45*45,0)/1000</f>
        <v>0</v>
      </c>
      <c r="E33" s="212">
        <f t="shared" ref="E33:E46" si="15">IF(AND($D$4&lt;=AD33,$D$4&gt;=AE33),AP33+AQ33*$D$4+AR33*45+AS33*$D$4*$D$4+AT33*$D$4*45+AU33*45*45+AV33*$D$4*$D$4*$D$4+AW33*45*$D$4*$D$4+AX33*$D$4*45*45+AY33*45*45*45,0)/1000</f>
        <v>0</v>
      </c>
      <c r="F33" s="212">
        <f t="shared" ref="F33:F46" si="16">IF(AND($D$4&lt;=AD33,$D$4&gt;=AE33),AF33+AG33*$D$4+AH33*50+AI33*$D$4*$D$4+AJ33*$D$4*50+AK33*50*50+AL33*$D$4*$D$4*$D$4+AM33*50*$D$4*$D$4+AN33*$D$4*50*50+AO33*50*50*50,0)/1000</f>
        <v>0</v>
      </c>
      <c r="G33" s="212">
        <f t="shared" ref="G33:G46" si="17">IF(AND($D$4&lt;=AD33,$D$4&gt;=AE33),AP33+AQ33*$D$4+AR33*50+AS33*$D$4*$D$4+AT33*$D$4*50+AU33*50*50+AV33*$D$4*$D$4*$D$4+AW33*50*$D$4*$D$4+AX33*$D$4*50*50+AY33*50*50*50,0)/1000</f>
        <v>0</v>
      </c>
      <c r="H33" s="214" t="s">
        <v>407</v>
      </c>
      <c r="I33" s="215">
        <v>33800</v>
      </c>
      <c r="J33" s="214" t="s">
        <v>459</v>
      </c>
      <c r="K33" s="215">
        <v>33200</v>
      </c>
      <c r="L33" s="214" t="s">
        <v>409</v>
      </c>
      <c r="M33" s="216">
        <v>13300</v>
      </c>
      <c r="N33" s="214" t="s">
        <v>531</v>
      </c>
      <c r="O33" s="215">
        <v>13000</v>
      </c>
      <c r="P33" s="214" t="s">
        <v>411</v>
      </c>
      <c r="Q33" s="216">
        <v>3300</v>
      </c>
      <c r="R33" s="215">
        <v>10600</v>
      </c>
      <c r="S33" s="215">
        <v>5400</v>
      </c>
      <c r="T33" s="215">
        <v>2800</v>
      </c>
      <c r="U33" s="215">
        <v>4900</v>
      </c>
      <c r="V33" s="304" t="s">
        <v>873</v>
      </c>
      <c r="W33" s="293" t="s">
        <v>312</v>
      </c>
      <c r="X33" s="304" t="s">
        <v>874</v>
      </c>
      <c r="Y33" s="293" t="s">
        <v>312</v>
      </c>
      <c r="AA33" s="294" t="s">
        <v>875</v>
      </c>
      <c r="AB33" s="305"/>
      <c r="AC33" s="305"/>
      <c r="AD33" s="295">
        <v>-15</v>
      </c>
      <c r="AE33" s="295">
        <v>-40</v>
      </c>
      <c r="AF33" s="286">
        <v>24640.468471617602</v>
      </c>
      <c r="AG33" s="286">
        <v>921.06532641625199</v>
      </c>
      <c r="AH33" s="286">
        <v>-201.691338854939</v>
      </c>
      <c r="AI33" s="286">
        <v>12.2274029394952</v>
      </c>
      <c r="AJ33" s="286">
        <v>-7.2680072989668103</v>
      </c>
      <c r="AK33" s="286">
        <v>-1.2551743996479801</v>
      </c>
      <c r="AL33" s="286">
        <v>5.7348468148937598E-2</v>
      </c>
      <c r="AM33" s="286">
        <v>-7.19111423188383E-2</v>
      </c>
      <c r="AN33" s="286">
        <v>-1.40263902936826E-2</v>
      </c>
      <c r="AO33" s="286">
        <v>5.49176348365069E-3</v>
      </c>
      <c r="AP33" s="286">
        <v>839.20159283794806</v>
      </c>
      <c r="AQ33" s="286">
        <v>-66.342261527004894</v>
      </c>
      <c r="AR33" s="286">
        <v>109.92508029231701</v>
      </c>
      <c r="AS33" s="286">
        <v>-1.8481376426455001</v>
      </c>
      <c r="AT33" s="286">
        <v>2.8608047451377501</v>
      </c>
      <c r="AU33" s="286">
        <v>-0.40415635400970401</v>
      </c>
      <c r="AV33" s="286">
        <v>-1.2867957864367599E-2</v>
      </c>
      <c r="AW33" s="286">
        <v>1.6666949408907498E-2</v>
      </c>
      <c r="AX33" s="286">
        <v>-6.8209370831511197E-3</v>
      </c>
      <c r="AY33" s="286">
        <v>-2.3167624679662499E-3</v>
      </c>
    </row>
    <row r="34" spans="2:51" ht="15" customHeight="1" x14ac:dyDescent="0.25">
      <c r="B34" s="212">
        <f t="shared" si="12"/>
        <v>0</v>
      </c>
      <c r="C34" s="212">
        <f t="shared" si="13"/>
        <v>0</v>
      </c>
      <c r="D34" s="212">
        <f t="shared" si="14"/>
        <v>0</v>
      </c>
      <c r="E34" s="212">
        <f t="shared" si="15"/>
        <v>0</v>
      </c>
      <c r="F34" s="212">
        <f t="shared" si="16"/>
        <v>0</v>
      </c>
      <c r="G34" s="212">
        <f t="shared" si="17"/>
        <v>0</v>
      </c>
      <c r="H34" s="214" t="s">
        <v>407</v>
      </c>
      <c r="I34" s="215">
        <v>33800</v>
      </c>
      <c r="J34" s="214" t="s">
        <v>459</v>
      </c>
      <c r="K34" s="215">
        <v>33200</v>
      </c>
      <c r="L34" s="214" t="s">
        <v>409</v>
      </c>
      <c r="M34" s="216">
        <v>13300</v>
      </c>
      <c r="N34" s="214" t="s">
        <v>410</v>
      </c>
      <c r="O34" s="216">
        <v>17600</v>
      </c>
      <c r="P34" s="214" t="s">
        <v>411</v>
      </c>
      <c r="Q34" s="216">
        <v>3300</v>
      </c>
      <c r="R34" s="215">
        <v>10600</v>
      </c>
      <c r="S34" s="215">
        <v>5400</v>
      </c>
      <c r="T34" s="215">
        <v>2800</v>
      </c>
      <c r="U34" s="215">
        <v>4900</v>
      </c>
      <c r="V34" s="304" t="s">
        <v>876</v>
      </c>
      <c r="W34" s="293" t="s">
        <v>312</v>
      </c>
      <c r="X34" s="304" t="s">
        <v>877</v>
      </c>
      <c r="Y34" s="293" t="s">
        <v>312</v>
      </c>
      <c r="AA34" s="294" t="s">
        <v>878</v>
      </c>
      <c r="AB34" s="305"/>
      <c r="AC34" s="305"/>
      <c r="AD34" s="295">
        <v>-15</v>
      </c>
      <c r="AE34" s="295">
        <v>-40</v>
      </c>
      <c r="AF34" s="286">
        <v>31328.166085422701</v>
      </c>
      <c r="AG34" s="286">
        <v>1145.3329646299201</v>
      </c>
      <c r="AH34" s="286">
        <v>-270.88562963935402</v>
      </c>
      <c r="AI34" s="286">
        <v>14.949133343391599</v>
      </c>
      <c r="AJ34" s="286">
        <v>-8.8977472245756406</v>
      </c>
      <c r="AK34" s="286">
        <v>-1.2402254375194199</v>
      </c>
      <c r="AL34" s="286">
        <v>7.0601791440066702E-2</v>
      </c>
      <c r="AM34" s="286">
        <v>-8.2004725771579107E-2</v>
      </c>
      <c r="AN34" s="286">
        <v>-1.41908348130189E-2</v>
      </c>
      <c r="AO34" s="286">
        <v>6.0754612652512297E-3</v>
      </c>
      <c r="AP34" s="286">
        <v>1057.14498127447</v>
      </c>
      <c r="AQ34" s="286">
        <v>-87.721940861575106</v>
      </c>
      <c r="AR34" s="286">
        <v>141.15185860466499</v>
      </c>
      <c r="AS34" s="286">
        <v>-2.47688836025646</v>
      </c>
      <c r="AT34" s="286">
        <v>3.82103882479247</v>
      </c>
      <c r="AU34" s="286">
        <v>-0.54653500708305403</v>
      </c>
      <c r="AV34" s="286">
        <v>-1.7150445108471E-2</v>
      </c>
      <c r="AW34" s="286">
        <v>2.4032444109673898E-2</v>
      </c>
      <c r="AX34" s="286">
        <v>-8.2417272569243506E-3</v>
      </c>
      <c r="AY34" s="286">
        <v>-1.84112915050018E-3</v>
      </c>
    </row>
    <row r="35" spans="2:51" ht="15" customHeight="1" x14ac:dyDescent="0.25">
      <c r="B35" s="212">
        <f t="shared" si="12"/>
        <v>0</v>
      </c>
      <c r="C35" s="212">
        <f t="shared" si="13"/>
        <v>0</v>
      </c>
      <c r="D35" s="212">
        <f t="shared" si="14"/>
        <v>0</v>
      </c>
      <c r="E35" s="212">
        <f t="shared" si="15"/>
        <v>0</v>
      </c>
      <c r="F35" s="212">
        <f t="shared" si="16"/>
        <v>0</v>
      </c>
      <c r="G35" s="212">
        <f t="shared" si="17"/>
        <v>0</v>
      </c>
      <c r="H35" s="214" t="s">
        <v>571</v>
      </c>
      <c r="I35" s="215">
        <v>51800</v>
      </c>
      <c r="J35" s="214" t="s">
        <v>408</v>
      </c>
      <c r="K35" s="215">
        <v>33800</v>
      </c>
      <c r="L35" s="214" t="s">
        <v>572</v>
      </c>
      <c r="M35" s="216">
        <v>16100</v>
      </c>
      <c r="N35" s="214" t="s">
        <v>410</v>
      </c>
      <c r="O35" s="216">
        <v>17600</v>
      </c>
      <c r="P35" s="214" t="s">
        <v>573</v>
      </c>
      <c r="Q35" s="216">
        <v>5800</v>
      </c>
      <c r="R35" s="215">
        <v>10600</v>
      </c>
      <c r="S35" s="215">
        <v>5400</v>
      </c>
      <c r="T35" s="215">
        <v>2800</v>
      </c>
      <c r="U35" s="215">
        <v>4900</v>
      </c>
      <c r="V35" s="304" t="s">
        <v>879</v>
      </c>
      <c r="W35" s="293" t="s">
        <v>312</v>
      </c>
      <c r="X35" s="304" t="s">
        <v>880</v>
      </c>
      <c r="Y35" s="293" t="s">
        <v>312</v>
      </c>
      <c r="AA35" s="294" t="s">
        <v>881</v>
      </c>
      <c r="AB35" s="305"/>
      <c r="AC35" s="305"/>
      <c r="AD35" s="295">
        <v>-15</v>
      </c>
      <c r="AE35" s="295">
        <v>-40</v>
      </c>
      <c r="AF35" s="286">
        <v>36165.585826132497</v>
      </c>
      <c r="AG35" s="286">
        <v>1290.5901728416</v>
      </c>
      <c r="AH35" s="286">
        <v>-327.57491831343799</v>
      </c>
      <c r="AI35" s="286">
        <v>16.585993133298899</v>
      </c>
      <c r="AJ35" s="286">
        <v>-9.6424673003725907</v>
      </c>
      <c r="AK35" s="286">
        <v>-0.95865869674972604</v>
      </c>
      <c r="AL35" s="286">
        <v>7.9857937584792094E-2</v>
      </c>
      <c r="AM35" s="286">
        <v>-8.1237686043656901E-2</v>
      </c>
      <c r="AN35" s="286">
        <v>-1.41860397072019E-2</v>
      </c>
      <c r="AO35" s="286">
        <v>4.5452977249040702E-3</v>
      </c>
      <c r="AP35" s="286">
        <v>1355.2235096511799</v>
      </c>
      <c r="AQ35" s="286">
        <v>-101.000163821565</v>
      </c>
      <c r="AR35" s="286">
        <v>158.52448455789201</v>
      </c>
      <c r="AS35" s="286">
        <v>-2.8945157725312001</v>
      </c>
      <c r="AT35" s="286">
        <v>4.4292899850133098</v>
      </c>
      <c r="AU35" s="286">
        <v>-0.68403914365308904</v>
      </c>
      <c r="AV35" s="286">
        <v>-2.0096981043315299E-2</v>
      </c>
      <c r="AW35" s="286">
        <v>2.90850703471628E-2</v>
      </c>
      <c r="AX35" s="286">
        <v>-1.0402671701166899E-2</v>
      </c>
      <c r="AY35" s="286">
        <v>-9.1339900822807096E-4</v>
      </c>
    </row>
    <row r="36" spans="2:51" ht="15" customHeight="1" x14ac:dyDescent="0.25">
      <c r="B36" s="212">
        <f t="shared" si="12"/>
        <v>0</v>
      </c>
      <c r="C36" s="212">
        <f t="shared" si="13"/>
        <v>0</v>
      </c>
      <c r="D36" s="212">
        <f t="shared" si="14"/>
        <v>0</v>
      </c>
      <c r="E36" s="212">
        <f t="shared" si="15"/>
        <v>0</v>
      </c>
      <c r="F36" s="212">
        <f t="shared" si="16"/>
        <v>0</v>
      </c>
      <c r="G36" s="212">
        <f t="shared" si="17"/>
        <v>0</v>
      </c>
      <c r="H36" s="214" t="s">
        <v>571</v>
      </c>
      <c r="I36" s="215">
        <v>51800</v>
      </c>
      <c r="J36" s="214" t="s">
        <v>408</v>
      </c>
      <c r="K36" s="215">
        <v>33800</v>
      </c>
      <c r="L36" s="214" t="s">
        <v>572</v>
      </c>
      <c r="M36" s="216">
        <v>16100</v>
      </c>
      <c r="N36" s="214" t="s">
        <v>410</v>
      </c>
      <c r="O36" s="216">
        <v>17600</v>
      </c>
      <c r="P36" s="214" t="s">
        <v>573</v>
      </c>
      <c r="Q36" s="216">
        <v>5800</v>
      </c>
      <c r="R36" s="215">
        <v>10600</v>
      </c>
      <c r="S36" s="215">
        <v>5400</v>
      </c>
      <c r="T36" s="215">
        <v>2800</v>
      </c>
      <c r="U36" s="215">
        <v>4900</v>
      </c>
      <c r="V36" s="304" t="s">
        <v>882</v>
      </c>
      <c r="W36" s="293" t="s">
        <v>312</v>
      </c>
      <c r="X36" s="304" t="s">
        <v>883</v>
      </c>
      <c r="Y36" s="293" t="s">
        <v>312</v>
      </c>
      <c r="AA36" s="294" t="s">
        <v>884</v>
      </c>
      <c r="AB36" s="305"/>
      <c r="AC36" s="305"/>
      <c r="AD36" s="295">
        <v>-15</v>
      </c>
      <c r="AE36" s="295">
        <v>-40</v>
      </c>
      <c r="AF36" s="286">
        <v>45564.517853662597</v>
      </c>
      <c r="AG36" s="286">
        <v>1587.8818436076899</v>
      </c>
      <c r="AH36" s="286">
        <v>-436.317439961574</v>
      </c>
      <c r="AI36" s="286">
        <v>20.082307557272401</v>
      </c>
      <c r="AJ36" s="286">
        <v>-11.490353370089601</v>
      </c>
      <c r="AK36" s="286">
        <v>-0.75282487384362295</v>
      </c>
      <c r="AL36" s="286">
        <v>9.9200698881752203E-2</v>
      </c>
      <c r="AM36" s="286">
        <v>-8.4915280824638506E-2</v>
      </c>
      <c r="AN36" s="286">
        <v>-1.3242649864716301E-2</v>
      </c>
      <c r="AO36" s="286">
        <v>5.5496415914776899E-3</v>
      </c>
      <c r="AP36" s="286">
        <v>1875.8694679857099</v>
      </c>
      <c r="AQ36" s="286">
        <v>-126.81474935001999</v>
      </c>
      <c r="AR36" s="286">
        <v>192.99026371489899</v>
      </c>
      <c r="AS36" s="286">
        <v>-3.7250341478779498</v>
      </c>
      <c r="AT36" s="286">
        <v>5.6653314716977299</v>
      </c>
      <c r="AU36" s="286">
        <v>-0.94254478302710698</v>
      </c>
      <c r="AV36" s="286">
        <v>-2.5943838075074398E-2</v>
      </c>
      <c r="AW36" s="286">
        <v>3.8751473047779102E-2</v>
      </c>
      <c r="AX36" s="286">
        <v>-1.4371736224314599E-2</v>
      </c>
      <c r="AY36" s="286">
        <v>1.73043929815081E-4</v>
      </c>
    </row>
    <row r="37" spans="2:51" ht="15" customHeight="1" x14ac:dyDescent="0.25">
      <c r="B37" s="212">
        <f t="shared" si="12"/>
        <v>0</v>
      </c>
      <c r="C37" s="212">
        <f t="shared" si="13"/>
        <v>0</v>
      </c>
      <c r="D37" s="212">
        <f t="shared" si="14"/>
        <v>0</v>
      </c>
      <c r="E37" s="212">
        <f t="shared" si="15"/>
        <v>0</v>
      </c>
      <c r="F37" s="212">
        <f t="shared" si="16"/>
        <v>0</v>
      </c>
      <c r="G37" s="212">
        <f t="shared" si="17"/>
        <v>0</v>
      </c>
      <c r="H37" s="214" t="s">
        <v>416</v>
      </c>
      <c r="I37" s="216">
        <v>62000</v>
      </c>
      <c r="J37" s="214" t="s">
        <v>417</v>
      </c>
      <c r="K37" s="215">
        <v>51800</v>
      </c>
      <c r="L37" s="214" t="s">
        <v>418</v>
      </c>
      <c r="M37" s="216">
        <v>17500</v>
      </c>
      <c r="N37" s="214" t="s">
        <v>559</v>
      </c>
      <c r="O37" s="216">
        <v>21000</v>
      </c>
      <c r="P37" s="214" t="s">
        <v>420</v>
      </c>
      <c r="Q37" s="216">
        <v>15700</v>
      </c>
      <c r="R37" s="215">
        <v>10600</v>
      </c>
      <c r="S37" s="215">
        <v>5400</v>
      </c>
      <c r="T37" s="215">
        <v>2800</v>
      </c>
      <c r="U37" s="215">
        <v>4900</v>
      </c>
      <c r="V37" s="304" t="s">
        <v>885</v>
      </c>
      <c r="W37" s="293" t="s">
        <v>312</v>
      </c>
      <c r="X37" s="304" t="s">
        <v>886</v>
      </c>
      <c r="Y37" s="293" t="s">
        <v>312</v>
      </c>
      <c r="AA37" s="306" t="s">
        <v>887</v>
      </c>
      <c r="AB37" s="307"/>
      <c r="AC37" s="307"/>
      <c r="AD37" s="295">
        <v>-15</v>
      </c>
      <c r="AE37" s="295">
        <v>-40</v>
      </c>
      <c r="AF37" s="286">
        <v>60719.289917152797</v>
      </c>
      <c r="AG37" s="286">
        <v>2148.4833700260401</v>
      </c>
      <c r="AH37" s="286">
        <v>-662.76880313462902</v>
      </c>
      <c r="AI37" s="286">
        <v>27.257925748720101</v>
      </c>
      <c r="AJ37" s="286">
        <v>-17.600852188363799</v>
      </c>
      <c r="AK37" s="286">
        <v>0.28449334734888299</v>
      </c>
      <c r="AL37" s="286">
        <v>0.131143798218292</v>
      </c>
      <c r="AM37" s="286">
        <v>-0.13254786442074301</v>
      </c>
      <c r="AN37" s="286">
        <v>-3.12991854973204E-3</v>
      </c>
      <c r="AO37" s="286">
        <v>1.2660555142706301E-3</v>
      </c>
      <c r="AP37" s="286">
        <v>2979.51242389863</v>
      </c>
      <c r="AQ37" s="286">
        <v>-151.367590296401</v>
      </c>
      <c r="AR37" s="286">
        <v>212.81653488208099</v>
      </c>
      <c r="AS37" s="286">
        <v>-4.8285746005821197</v>
      </c>
      <c r="AT37" s="286">
        <v>7.4960750342869504</v>
      </c>
      <c r="AU37" s="286">
        <v>-0.72291198840568305</v>
      </c>
      <c r="AV37" s="286">
        <v>-3.4830499545188E-2</v>
      </c>
      <c r="AW37" s="286">
        <v>5.8308333944407598E-2</v>
      </c>
      <c r="AX37" s="286">
        <v>-1.6610352614564401E-2</v>
      </c>
      <c r="AY37" s="286">
        <v>-1.1034828466070701E-3</v>
      </c>
    </row>
    <row r="38" spans="2:51" ht="15" customHeight="1" x14ac:dyDescent="0.25">
      <c r="B38" s="212">
        <f t="shared" si="12"/>
        <v>0</v>
      </c>
      <c r="C38" s="212">
        <f t="shared" si="13"/>
        <v>0</v>
      </c>
      <c r="D38" s="212">
        <f t="shared" si="14"/>
        <v>0</v>
      </c>
      <c r="E38" s="212">
        <f t="shared" si="15"/>
        <v>0</v>
      </c>
      <c r="F38" s="212">
        <f t="shared" si="16"/>
        <v>0</v>
      </c>
      <c r="G38" s="212">
        <f t="shared" si="17"/>
        <v>0</v>
      </c>
      <c r="H38" s="214" t="s">
        <v>416</v>
      </c>
      <c r="I38" s="216">
        <v>62000</v>
      </c>
      <c r="J38" s="214" t="s">
        <v>417</v>
      </c>
      <c r="K38" s="215">
        <v>51800</v>
      </c>
      <c r="L38" s="214" t="s">
        <v>418</v>
      </c>
      <c r="M38" s="216">
        <v>17500</v>
      </c>
      <c r="N38" s="214" t="s">
        <v>559</v>
      </c>
      <c r="O38" s="216">
        <v>21000</v>
      </c>
      <c r="P38" s="214" t="s">
        <v>420</v>
      </c>
      <c r="Q38" s="216">
        <v>15700</v>
      </c>
      <c r="R38" s="215">
        <v>10600</v>
      </c>
      <c r="S38" s="215">
        <v>5400</v>
      </c>
      <c r="T38" s="215">
        <v>2800</v>
      </c>
      <c r="U38" s="215">
        <v>4900</v>
      </c>
      <c r="V38" s="308" t="s">
        <v>888</v>
      </c>
      <c r="W38" s="293" t="s">
        <v>312</v>
      </c>
      <c r="X38" s="304" t="s">
        <v>889</v>
      </c>
      <c r="Y38" s="293" t="s">
        <v>312</v>
      </c>
      <c r="AD38" s="295">
        <v>-15</v>
      </c>
      <c r="AE38" s="295">
        <v>-40</v>
      </c>
      <c r="AF38" s="286">
        <v>69038.013752426705</v>
      </c>
      <c r="AG38" s="286">
        <v>2485.3279740016801</v>
      </c>
      <c r="AH38" s="286">
        <v>-679.82738166291301</v>
      </c>
      <c r="AI38" s="286">
        <v>32.176128880563802</v>
      </c>
      <c r="AJ38" s="286">
        <v>-18.7809924161485</v>
      </c>
      <c r="AK38" s="286">
        <v>-1.5977269349416101</v>
      </c>
      <c r="AL38" s="286">
        <v>0.15669724781803601</v>
      </c>
      <c r="AM38" s="286">
        <v>-0.152658309205846</v>
      </c>
      <c r="AN38" s="286">
        <v>-2.6453012699496299E-2</v>
      </c>
      <c r="AO38" s="286">
        <v>1.2130484440018499E-2</v>
      </c>
      <c r="AP38" s="286">
        <v>2901.6427745348201</v>
      </c>
      <c r="AQ38" s="286">
        <v>-175.015059224428</v>
      </c>
      <c r="AR38" s="286">
        <v>268.86497346004899</v>
      </c>
      <c r="AS38" s="286">
        <v>-5.4276900587716099</v>
      </c>
      <c r="AT38" s="286">
        <v>8.6039432194549601</v>
      </c>
      <c r="AU38" s="286">
        <v>-1.24327333988633</v>
      </c>
      <c r="AV38" s="286">
        <v>-3.8865730601978898E-2</v>
      </c>
      <c r="AW38" s="286">
        <v>6.2383133613345201E-2</v>
      </c>
      <c r="AX38" s="286">
        <v>-1.9664881206958501E-2</v>
      </c>
      <c r="AY38" s="286">
        <v>-2.9269887740001701E-3</v>
      </c>
    </row>
    <row r="39" spans="2:51" ht="15" customHeight="1" x14ac:dyDescent="0.25">
      <c r="B39" s="212">
        <f t="shared" si="12"/>
        <v>0</v>
      </c>
      <c r="C39" s="212">
        <f t="shared" si="13"/>
        <v>0</v>
      </c>
      <c r="D39" s="212">
        <f t="shared" si="14"/>
        <v>0</v>
      </c>
      <c r="E39" s="212">
        <f t="shared" si="15"/>
        <v>0</v>
      </c>
      <c r="F39" s="212">
        <f t="shared" si="16"/>
        <v>0</v>
      </c>
      <c r="G39" s="212">
        <f t="shared" si="17"/>
        <v>0</v>
      </c>
      <c r="H39" s="214" t="s">
        <v>416</v>
      </c>
      <c r="I39" s="216">
        <v>62000</v>
      </c>
      <c r="J39" s="214" t="s">
        <v>417</v>
      </c>
      <c r="K39" s="215">
        <v>51800</v>
      </c>
      <c r="L39" s="214" t="s">
        <v>418</v>
      </c>
      <c r="M39" s="216">
        <v>17500</v>
      </c>
      <c r="N39" s="214" t="s">
        <v>559</v>
      </c>
      <c r="O39" s="216">
        <v>21000</v>
      </c>
      <c r="P39" s="214" t="s">
        <v>420</v>
      </c>
      <c r="Q39" s="216">
        <v>15700</v>
      </c>
      <c r="R39" s="215">
        <v>10600</v>
      </c>
      <c r="S39" s="215">
        <v>5400</v>
      </c>
      <c r="T39" s="215">
        <v>2800</v>
      </c>
      <c r="U39" s="215">
        <v>4900</v>
      </c>
      <c r="V39" s="304" t="s">
        <v>890</v>
      </c>
      <c r="W39" s="293" t="s">
        <v>312</v>
      </c>
      <c r="X39" s="304" t="s">
        <v>891</v>
      </c>
      <c r="Y39" s="293" t="s">
        <v>312</v>
      </c>
      <c r="AA39" s="294" t="s">
        <v>892</v>
      </c>
      <c r="AB39" s="305"/>
      <c r="AC39" s="305"/>
      <c r="AD39" s="295">
        <v>-15</v>
      </c>
      <c r="AE39" s="295">
        <v>-40</v>
      </c>
      <c r="AF39" s="286">
        <v>78332.875492449704</v>
      </c>
      <c r="AG39" s="286">
        <v>2836.1374852372601</v>
      </c>
      <c r="AH39" s="286">
        <v>-665.476563813746</v>
      </c>
      <c r="AI39" s="286">
        <v>37.182644772977703</v>
      </c>
      <c r="AJ39" s="286">
        <v>-19.753920496826499</v>
      </c>
      <c r="AK39" s="286">
        <v>-3.4422482643621</v>
      </c>
      <c r="AL39" s="286">
        <v>0.18147744877198199</v>
      </c>
      <c r="AM39" s="286">
        <v>-0.17624462176546701</v>
      </c>
      <c r="AN39" s="286">
        <v>-4.9629802012343398E-2</v>
      </c>
      <c r="AO39" s="286">
        <v>1.8111594924957401E-2</v>
      </c>
      <c r="AP39" s="286">
        <v>2740.6322089812902</v>
      </c>
      <c r="AQ39" s="286">
        <v>-207.22868620558199</v>
      </c>
      <c r="AR39" s="286">
        <v>350.15199079873599</v>
      </c>
      <c r="AS39" s="286">
        <v>-6.23136919114439</v>
      </c>
      <c r="AT39" s="286">
        <v>9.7322784681228391</v>
      </c>
      <c r="AU39" s="286">
        <v>-1.73960609593181</v>
      </c>
      <c r="AV39" s="286">
        <v>-4.5383190090956101E-2</v>
      </c>
      <c r="AW39" s="286">
        <v>6.5285046721690707E-2</v>
      </c>
      <c r="AX39" s="286">
        <v>-2.0457131150611998E-2</v>
      </c>
      <c r="AY39" s="286">
        <v>-3.4746600747171102E-3</v>
      </c>
    </row>
    <row r="40" spans="2:51" ht="15" customHeight="1" x14ac:dyDescent="0.25">
      <c r="B40" s="212">
        <f t="shared" si="12"/>
        <v>0</v>
      </c>
      <c r="C40" s="212">
        <f t="shared" si="13"/>
        <v>0</v>
      </c>
      <c r="D40" s="212">
        <f t="shared" si="14"/>
        <v>0</v>
      </c>
      <c r="E40" s="212">
        <f t="shared" si="15"/>
        <v>0</v>
      </c>
      <c r="F40" s="212">
        <f t="shared" si="16"/>
        <v>0</v>
      </c>
      <c r="G40" s="212">
        <f t="shared" si="17"/>
        <v>0</v>
      </c>
      <c r="H40" s="214" t="s">
        <v>416</v>
      </c>
      <c r="I40" s="216">
        <v>62000</v>
      </c>
      <c r="J40" s="214" t="s">
        <v>417</v>
      </c>
      <c r="K40" s="215">
        <v>51800</v>
      </c>
      <c r="L40" s="214" t="s">
        <v>418</v>
      </c>
      <c r="M40" s="216">
        <v>17500</v>
      </c>
      <c r="N40" s="214" t="s">
        <v>419</v>
      </c>
      <c r="O40" s="216">
        <v>25200</v>
      </c>
      <c r="P40" s="214" t="s">
        <v>420</v>
      </c>
      <c r="Q40" s="216">
        <v>15700</v>
      </c>
      <c r="R40" s="215">
        <v>10600</v>
      </c>
      <c r="S40" s="215">
        <v>5400</v>
      </c>
      <c r="T40" s="215">
        <v>2800</v>
      </c>
      <c r="U40" s="215">
        <v>4900</v>
      </c>
      <c r="V40" s="304" t="s">
        <v>893</v>
      </c>
      <c r="W40" s="293" t="s">
        <v>312</v>
      </c>
      <c r="X40" s="304" t="s">
        <v>894</v>
      </c>
      <c r="Y40" s="293" t="s">
        <v>312</v>
      </c>
      <c r="AA40" s="294" t="s">
        <v>895</v>
      </c>
      <c r="AB40" s="305"/>
      <c r="AC40" s="305"/>
      <c r="AD40" s="295">
        <v>-15</v>
      </c>
      <c r="AE40" s="295">
        <v>-40</v>
      </c>
      <c r="AF40" s="286">
        <v>88875.443295469406</v>
      </c>
      <c r="AG40" s="286">
        <v>3064.7041581192898</v>
      </c>
      <c r="AH40" s="286">
        <v>-813.45733873053098</v>
      </c>
      <c r="AI40" s="286">
        <v>38.094668704534101</v>
      </c>
      <c r="AJ40" s="286">
        <v>-21.703902180605699</v>
      </c>
      <c r="AK40" s="286">
        <v>-2.2062879072713701</v>
      </c>
      <c r="AL40" s="286">
        <v>0.184256903707715</v>
      </c>
      <c r="AM40" s="286">
        <v>-0.1675135565609</v>
      </c>
      <c r="AN40" s="286">
        <v>-3.5013656866475999E-2</v>
      </c>
      <c r="AO40" s="286">
        <v>1.30923267195078E-2</v>
      </c>
      <c r="AP40" s="309">
        <v>3972.9029948644502</v>
      </c>
      <c r="AQ40" s="309">
        <v>-209.010221206598</v>
      </c>
      <c r="AR40" s="309">
        <v>350.67497559675201</v>
      </c>
      <c r="AS40" s="309">
        <v>-5.9943973550374103</v>
      </c>
      <c r="AT40" s="309">
        <v>10.1563078541356</v>
      </c>
      <c r="AU40" s="309">
        <v>-1.5647388051023501</v>
      </c>
      <c r="AV40" s="309">
        <v>-3.74470474675518E-2</v>
      </c>
      <c r="AW40" s="309">
        <v>7.0464923436383803E-2</v>
      </c>
      <c r="AX40" s="309">
        <v>-1.9169018591581599E-2</v>
      </c>
      <c r="AY40" s="309">
        <v>-1.47364137706475E-3</v>
      </c>
    </row>
    <row r="41" spans="2:51" ht="15" customHeight="1" x14ac:dyDescent="0.25">
      <c r="B41" s="212">
        <f t="shared" si="12"/>
        <v>0</v>
      </c>
      <c r="C41" s="212">
        <f t="shared" si="13"/>
        <v>0</v>
      </c>
      <c r="D41" s="212">
        <f t="shared" si="14"/>
        <v>0</v>
      </c>
      <c r="E41" s="212">
        <f t="shared" si="15"/>
        <v>0</v>
      </c>
      <c r="F41" s="212">
        <f t="shared" si="16"/>
        <v>0</v>
      </c>
      <c r="G41" s="212">
        <f t="shared" si="17"/>
        <v>0</v>
      </c>
      <c r="H41" s="214" t="s">
        <v>416</v>
      </c>
      <c r="I41" s="216">
        <v>62000</v>
      </c>
      <c r="J41" s="214" t="s">
        <v>417</v>
      </c>
      <c r="K41" s="215">
        <v>51800</v>
      </c>
      <c r="L41" s="214" t="s">
        <v>418</v>
      </c>
      <c r="M41" s="216">
        <v>17500</v>
      </c>
      <c r="N41" s="214" t="s">
        <v>419</v>
      </c>
      <c r="O41" s="216">
        <v>25200</v>
      </c>
      <c r="P41" s="214" t="s">
        <v>420</v>
      </c>
      <c r="Q41" s="216">
        <v>15700</v>
      </c>
      <c r="R41" s="215">
        <v>10600</v>
      </c>
      <c r="S41" s="215">
        <v>5400</v>
      </c>
      <c r="T41" s="215">
        <v>2800</v>
      </c>
      <c r="U41" s="215">
        <v>4900</v>
      </c>
      <c r="V41" s="304" t="s">
        <v>896</v>
      </c>
      <c r="W41" s="293" t="s">
        <v>312</v>
      </c>
      <c r="X41" s="304" t="s">
        <v>897</v>
      </c>
      <c r="Y41" s="293" t="s">
        <v>312</v>
      </c>
      <c r="AA41" s="294" t="s">
        <v>898</v>
      </c>
      <c r="AB41" s="305"/>
      <c r="AC41" s="305"/>
      <c r="AD41" s="295">
        <v>-15</v>
      </c>
      <c r="AE41" s="295">
        <v>-40</v>
      </c>
      <c r="AF41" s="286">
        <v>102612.789061788</v>
      </c>
      <c r="AG41" s="286">
        <v>3552.4855433591802</v>
      </c>
      <c r="AH41" s="286">
        <v>-899.72527976050503</v>
      </c>
      <c r="AI41" s="286">
        <v>44.297755006034002</v>
      </c>
      <c r="AJ41" s="286">
        <v>-25.0750533297959</v>
      </c>
      <c r="AK41" s="286">
        <v>-3.2640412750735299</v>
      </c>
      <c r="AL41" s="286">
        <v>0.213409456741946</v>
      </c>
      <c r="AM41" s="286">
        <v>-0.20142200853487599</v>
      </c>
      <c r="AN41" s="286">
        <v>-4.7859785160779898E-2</v>
      </c>
      <c r="AO41" s="286">
        <v>1.7340053604873101E-2</v>
      </c>
      <c r="AP41" s="286">
        <v>4773.4202076849197</v>
      </c>
      <c r="AQ41" s="286">
        <v>-239.64126384129199</v>
      </c>
      <c r="AR41" s="286">
        <v>420.01937574122798</v>
      </c>
      <c r="AS41" s="286">
        <v>-7.0594802829999397</v>
      </c>
      <c r="AT41" s="286">
        <v>12.3186570349467</v>
      </c>
      <c r="AU41" s="286">
        <v>-1.86515352115874</v>
      </c>
      <c r="AV41" s="286">
        <v>-4.4752260800571902E-2</v>
      </c>
      <c r="AW41" s="286">
        <v>8.8271220496025204E-2</v>
      </c>
      <c r="AX41" s="286">
        <v>-2.6253535578222499E-2</v>
      </c>
      <c r="AY41" s="286">
        <v>-1.38685496513536E-3</v>
      </c>
    </row>
    <row r="42" spans="2:51" ht="15" customHeight="1" x14ac:dyDescent="0.25">
      <c r="B42" s="212">
        <f t="shared" si="12"/>
        <v>0</v>
      </c>
      <c r="C42" s="212">
        <f t="shared" si="13"/>
        <v>0</v>
      </c>
      <c r="D42" s="212">
        <f t="shared" si="14"/>
        <v>0</v>
      </c>
      <c r="E42" s="212">
        <f t="shared" si="15"/>
        <v>0</v>
      </c>
      <c r="F42" s="212">
        <f t="shared" si="16"/>
        <v>0</v>
      </c>
      <c r="G42" s="212">
        <f t="shared" si="17"/>
        <v>0</v>
      </c>
      <c r="H42" s="214" t="s">
        <v>416</v>
      </c>
      <c r="I42" s="216">
        <v>62000</v>
      </c>
      <c r="J42" s="214" t="s">
        <v>820</v>
      </c>
      <c r="K42" s="216">
        <v>62000</v>
      </c>
      <c r="L42" s="214" t="s">
        <v>418</v>
      </c>
      <c r="M42" s="216">
        <v>17500</v>
      </c>
      <c r="N42" s="214" t="s">
        <v>822</v>
      </c>
      <c r="O42" s="216">
        <v>29600</v>
      </c>
      <c r="P42" s="214" t="s">
        <v>420</v>
      </c>
      <c r="Q42" s="216">
        <v>15700</v>
      </c>
      <c r="R42" s="215">
        <v>10600</v>
      </c>
      <c r="S42" s="215">
        <v>5400</v>
      </c>
      <c r="T42" s="215">
        <v>2800</v>
      </c>
      <c r="U42" s="215">
        <v>4900</v>
      </c>
      <c r="V42" s="304" t="s">
        <v>899</v>
      </c>
      <c r="W42" s="293" t="s">
        <v>312</v>
      </c>
      <c r="X42" s="304" t="s">
        <v>900</v>
      </c>
      <c r="Y42" s="293" t="s">
        <v>312</v>
      </c>
      <c r="AA42" s="294" t="s">
        <v>901</v>
      </c>
      <c r="AB42" s="305"/>
      <c r="AC42" s="305"/>
      <c r="AD42" s="295">
        <v>-15</v>
      </c>
      <c r="AE42" s="295">
        <v>-40</v>
      </c>
      <c r="AF42" s="286">
        <v>117161.68917738101</v>
      </c>
      <c r="AG42" s="286">
        <v>4075.00227806777</v>
      </c>
      <c r="AH42" s="286">
        <v>-974.82894727573398</v>
      </c>
      <c r="AI42" s="286">
        <v>51.0126810056449</v>
      </c>
      <c r="AJ42" s="286">
        <v>-28.603326085973599</v>
      </c>
      <c r="AK42" s="286">
        <v>-4.7256622034798301</v>
      </c>
      <c r="AL42" s="286">
        <v>0.244935190986214</v>
      </c>
      <c r="AM42" s="286">
        <v>-0.23964765665456</v>
      </c>
      <c r="AN42" s="286">
        <v>-6.4809021617751705E-2</v>
      </c>
      <c r="AO42" s="286">
        <v>2.3351278134968699E-2</v>
      </c>
      <c r="AP42" s="286">
        <v>5725.4602596326204</v>
      </c>
      <c r="AQ42" s="286">
        <v>-269.32719405966498</v>
      </c>
      <c r="AR42" s="286">
        <v>499.04441321593401</v>
      </c>
      <c r="AS42" s="286">
        <v>-8.1481593113859496</v>
      </c>
      <c r="AT42" s="286">
        <v>14.811747052007799</v>
      </c>
      <c r="AU42" s="286">
        <v>-2.1520496711558499</v>
      </c>
      <c r="AV42" s="286">
        <v>-5.1981552572639901E-2</v>
      </c>
      <c r="AW42" s="286">
        <v>0.10930015950262301</v>
      </c>
      <c r="AX42" s="286">
        <v>-3.3916866414096102E-2</v>
      </c>
      <c r="AY42" s="286">
        <v>-1.50249233760045E-3</v>
      </c>
    </row>
    <row r="43" spans="2:51" ht="15" customHeight="1" x14ac:dyDescent="0.25">
      <c r="B43" s="212">
        <f t="shared" si="12"/>
        <v>0</v>
      </c>
      <c r="C43" s="212">
        <f t="shared" si="13"/>
        <v>0</v>
      </c>
      <c r="D43" s="212">
        <f t="shared" si="14"/>
        <v>0</v>
      </c>
      <c r="E43" s="212">
        <f t="shared" si="15"/>
        <v>0</v>
      </c>
      <c r="F43" s="212">
        <f t="shared" si="16"/>
        <v>0</v>
      </c>
      <c r="G43" s="212">
        <f t="shared" si="17"/>
        <v>0</v>
      </c>
      <c r="H43" s="214" t="s">
        <v>416</v>
      </c>
      <c r="I43" s="216">
        <v>62000</v>
      </c>
      <c r="J43" s="214" t="s">
        <v>820</v>
      </c>
      <c r="K43" s="216">
        <v>62000</v>
      </c>
      <c r="L43" s="214" t="s">
        <v>418</v>
      </c>
      <c r="M43" s="216">
        <v>17500</v>
      </c>
      <c r="N43" s="214" t="s">
        <v>822</v>
      </c>
      <c r="O43" s="216">
        <v>29600</v>
      </c>
      <c r="P43" s="214" t="s">
        <v>420</v>
      </c>
      <c r="Q43" s="216">
        <v>15700</v>
      </c>
      <c r="R43" s="215">
        <v>10600</v>
      </c>
      <c r="S43" s="215">
        <v>5400</v>
      </c>
      <c r="T43" s="215">
        <v>2800</v>
      </c>
      <c r="U43" s="215">
        <v>4900</v>
      </c>
      <c r="V43" s="304" t="s">
        <v>902</v>
      </c>
      <c r="W43" s="293" t="s">
        <v>312</v>
      </c>
      <c r="X43" s="304" t="s">
        <v>903</v>
      </c>
      <c r="Y43" s="293" t="s">
        <v>312</v>
      </c>
      <c r="AA43" s="294" t="s">
        <v>904</v>
      </c>
      <c r="AB43" s="305"/>
      <c r="AC43" s="305"/>
      <c r="AD43" s="295">
        <v>-15</v>
      </c>
      <c r="AE43" s="295">
        <v>-40</v>
      </c>
      <c r="AF43" s="286">
        <v>139872.938061697</v>
      </c>
      <c r="AG43" s="286">
        <v>4881.4896200905396</v>
      </c>
      <c r="AH43" s="286">
        <v>-1256.3396421478001</v>
      </c>
      <c r="AI43" s="286">
        <v>61.214172350046901</v>
      </c>
      <c r="AJ43" s="286">
        <v>-37.986064940674403</v>
      </c>
      <c r="AK43" s="286">
        <v>-3.5774696026358299</v>
      </c>
      <c r="AL43" s="286">
        <v>0.28248190613312102</v>
      </c>
      <c r="AM43" s="286">
        <v>-0.34136897767419999</v>
      </c>
      <c r="AN43" s="286">
        <v>-4.9272026643410599E-2</v>
      </c>
      <c r="AO43" s="286">
        <v>1.4253282683623201E-2</v>
      </c>
      <c r="AP43" s="286">
        <v>7829.5740846446797</v>
      </c>
      <c r="AQ43" s="286">
        <v>-262.32187142787302</v>
      </c>
      <c r="AR43" s="286">
        <v>539.95126681790498</v>
      </c>
      <c r="AS43" s="286">
        <v>-8.9740951425022804</v>
      </c>
      <c r="AT43" s="286">
        <v>14.2138772353708</v>
      </c>
      <c r="AU43" s="286">
        <v>-1.8815657993211701</v>
      </c>
      <c r="AV43" s="286">
        <v>-6.4923887599489596E-2</v>
      </c>
      <c r="AW43" s="286">
        <v>8.44073921765221E-2</v>
      </c>
      <c r="AX43" s="286">
        <v>-2.1642886693939899E-2</v>
      </c>
      <c r="AY43" s="286">
        <v>-6.8854186331368901E-3</v>
      </c>
    </row>
    <row r="44" spans="2:51" ht="15" customHeight="1" x14ac:dyDescent="0.25">
      <c r="B44" s="262">
        <f t="shared" si="12"/>
        <v>0</v>
      </c>
      <c r="C44" s="262">
        <f t="shared" si="13"/>
        <v>0</v>
      </c>
      <c r="D44" s="262">
        <f t="shared" si="14"/>
        <v>0</v>
      </c>
      <c r="E44" s="262">
        <f t="shared" si="15"/>
        <v>0</v>
      </c>
      <c r="F44" s="262">
        <f t="shared" si="16"/>
        <v>0</v>
      </c>
      <c r="G44" s="262">
        <f t="shared" si="17"/>
        <v>0</v>
      </c>
      <c r="H44" s="221" t="s">
        <v>819</v>
      </c>
      <c r="I44" s="216">
        <v>66400</v>
      </c>
      <c r="J44" s="221" t="s">
        <v>820</v>
      </c>
      <c r="K44" s="216">
        <v>62000</v>
      </c>
      <c r="L44" s="221" t="s">
        <v>821</v>
      </c>
      <c r="M44" s="216">
        <v>18400</v>
      </c>
      <c r="N44" s="221" t="s">
        <v>822</v>
      </c>
      <c r="O44" s="216">
        <v>29600</v>
      </c>
      <c r="P44" s="221" t="s">
        <v>823</v>
      </c>
      <c r="Q44" s="216">
        <v>22300</v>
      </c>
      <c r="R44" s="237">
        <v>10600</v>
      </c>
      <c r="S44" s="237">
        <v>5400</v>
      </c>
      <c r="T44" s="237">
        <v>2800</v>
      </c>
      <c r="U44" s="237">
        <v>4900</v>
      </c>
      <c r="V44" s="184" t="s">
        <v>905</v>
      </c>
      <c r="W44" s="298" t="s">
        <v>312</v>
      </c>
      <c r="X44" s="184" t="s">
        <v>906</v>
      </c>
      <c r="Y44" s="298" t="s">
        <v>312</v>
      </c>
      <c r="AD44" s="300">
        <v>-15</v>
      </c>
      <c r="AE44" s="300">
        <v>-40</v>
      </c>
      <c r="AF44" s="286">
        <v>131005.12772025001</v>
      </c>
      <c r="AG44" s="286">
        <v>4493.5604322335903</v>
      </c>
      <c r="AH44" s="286">
        <v>-1189.4365221227699</v>
      </c>
      <c r="AI44" s="286">
        <v>55.843119935966698</v>
      </c>
      <c r="AJ44" s="286">
        <v>-30.828803356141002</v>
      </c>
      <c r="AK44" s="286">
        <v>-3.02621646049848</v>
      </c>
      <c r="AL44" s="286">
        <v>0.27490796658667399</v>
      </c>
      <c r="AM44" s="286">
        <v>-0.22443901578019601</v>
      </c>
      <c r="AN44" s="286">
        <v>-4.7307169211469699E-2</v>
      </c>
      <c r="AO44" s="286">
        <v>1.8051987888097799E-2</v>
      </c>
      <c r="AP44" s="286">
        <v>5717.5412348903801</v>
      </c>
      <c r="AQ44" s="286">
        <v>-309.443857521648</v>
      </c>
      <c r="AR44" s="286">
        <v>521.58315665441205</v>
      </c>
      <c r="AS44" s="286">
        <v>-9.3642418844632207</v>
      </c>
      <c r="AT44" s="286">
        <v>14.2396803246306</v>
      </c>
      <c r="AU44" s="286">
        <v>-2.4342481030011598</v>
      </c>
      <c r="AV44" s="286">
        <v>-6.5424575831737705E-2</v>
      </c>
      <c r="AW44" s="286">
        <v>8.6297861654633795E-2</v>
      </c>
      <c r="AX44" s="286">
        <v>-2.7978142107841102E-2</v>
      </c>
      <c r="AY44" s="286">
        <v>-1.64671522645524E-3</v>
      </c>
    </row>
    <row r="45" spans="2:51" ht="15" customHeight="1" x14ac:dyDescent="0.25">
      <c r="B45" s="262">
        <f t="shared" si="12"/>
        <v>0</v>
      </c>
      <c r="C45" s="262">
        <f t="shared" si="13"/>
        <v>0</v>
      </c>
      <c r="D45" s="262">
        <f t="shared" si="14"/>
        <v>0</v>
      </c>
      <c r="E45" s="262">
        <f t="shared" si="15"/>
        <v>0</v>
      </c>
      <c r="F45" s="262">
        <f t="shared" si="16"/>
        <v>0</v>
      </c>
      <c r="G45" s="262">
        <f t="shared" si="17"/>
        <v>0</v>
      </c>
      <c r="H45" s="221" t="s">
        <v>819</v>
      </c>
      <c r="I45" s="216">
        <v>66400</v>
      </c>
      <c r="J45" s="221" t="s">
        <v>820</v>
      </c>
      <c r="K45" s="216">
        <v>62000</v>
      </c>
      <c r="L45" s="221" t="s">
        <v>821</v>
      </c>
      <c r="M45" s="216">
        <v>18400</v>
      </c>
      <c r="N45" s="221" t="s">
        <v>822</v>
      </c>
      <c r="O45" s="216">
        <v>29600</v>
      </c>
      <c r="P45" s="221" t="s">
        <v>823</v>
      </c>
      <c r="Q45" s="216">
        <v>22300</v>
      </c>
      <c r="R45" s="237">
        <v>10600</v>
      </c>
      <c r="S45" s="237">
        <v>5400</v>
      </c>
      <c r="T45" s="237">
        <v>2800</v>
      </c>
      <c r="U45" s="237">
        <v>4900</v>
      </c>
      <c r="V45" s="297" t="s">
        <v>907</v>
      </c>
      <c r="W45" s="298" t="s">
        <v>312</v>
      </c>
      <c r="X45" s="184" t="s">
        <v>908</v>
      </c>
      <c r="Y45" s="298" t="s">
        <v>312</v>
      </c>
      <c r="AA45" s="299" t="s">
        <v>909</v>
      </c>
      <c r="AB45" s="310"/>
      <c r="AC45" s="310"/>
      <c r="AD45" s="300">
        <v>-15</v>
      </c>
      <c r="AE45" s="300">
        <v>-40</v>
      </c>
      <c r="AF45" s="286">
        <v>177920.174355767</v>
      </c>
      <c r="AG45" s="286">
        <v>6080.6844353036204</v>
      </c>
      <c r="AH45" s="286">
        <v>-1830.9243842276401</v>
      </c>
      <c r="AI45" s="286">
        <v>75.261931950176105</v>
      </c>
      <c r="AJ45" s="286">
        <v>-48.658929392846801</v>
      </c>
      <c r="AK45" s="286">
        <v>1.53216650803187</v>
      </c>
      <c r="AL45" s="286">
        <v>0.35028644910269002</v>
      </c>
      <c r="AM45" s="286">
        <v>-0.39642046023358601</v>
      </c>
      <c r="AN45" s="286">
        <v>-2.9785002900890801E-2</v>
      </c>
      <c r="AO45" s="286">
        <v>-2.1847960831787201E-2</v>
      </c>
      <c r="AP45" s="286">
        <v>12372.0581709203</v>
      </c>
      <c r="AQ45" s="286">
        <v>-258.74126166239398</v>
      </c>
      <c r="AR45" s="286">
        <v>491.46945581826498</v>
      </c>
      <c r="AS45" s="286">
        <v>-10.667957089753999</v>
      </c>
      <c r="AT45" s="286">
        <v>15.0359120355351</v>
      </c>
      <c r="AU45" s="286">
        <v>1.38024792860719</v>
      </c>
      <c r="AV45" s="286">
        <v>-7.7083250568950795E-2</v>
      </c>
      <c r="AW45" s="286">
        <v>0.114391144174723</v>
      </c>
      <c r="AX45" s="286">
        <v>9.9277282079050806E-3</v>
      </c>
      <c r="AY45" s="286">
        <v>-2.5280519368121399E-2</v>
      </c>
    </row>
    <row r="46" spans="2:51" ht="15" customHeight="1" x14ac:dyDescent="0.25">
      <c r="B46" s="212">
        <f t="shared" si="12"/>
        <v>0</v>
      </c>
      <c r="C46" s="212">
        <f t="shared" si="13"/>
        <v>0</v>
      </c>
      <c r="D46" s="212">
        <f t="shared" si="14"/>
        <v>0</v>
      </c>
      <c r="E46" s="212">
        <f t="shared" si="15"/>
        <v>0</v>
      </c>
      <c r="F46" s="212">
        <f t="shared" si="16"/>
        <v>0</v>
      </c>
      <c r="G46" s="212">
        <f t="shared" si="17"/>
        <v>0</v>
      </c>
      <c r="H46" s="214" t="s">
        <v>830</v>
      </c>
      <c r="I46" s="216">
        <v>117100</v>
      </c>
      <c r="J46" s="214" t="s">
        <v>831</v>
      </c>
      <c r="K46" s="216">
        <v>66400</v>
      </c>
      <c r="L46" s="214" t="s">
        <v>832</v>
      </c>
      <c r="M46" s="216">
        <v>23600</v>
      </c>
      <c r="N46" s="214" t="s">
        <v>822</v>
      </c>
      <c r="O46" s="216">
        <v>29600</v>
      </c>
      <c r="P46" s="214" t="s">
        <v>834</v>
      </c>
      <c r="Q46" s="216">
        <v>24400</v>
      </c>
      <c r="R46" s="215">
        <v>10600</v>
      </c>
      <c r="S46" s="215">
        <v>5400</v>
      </c>
      <c r="T46" s="215">
        <v>2800</v>
      </c>
      <c r="U46" s="215">
        <v>4900</v>
      </c>
      <c r="V46" s="304" t="s">
        <v>910</v>
      </c>
      <c r="W46" s="293" t="s">
        <v>312</v>
      </c>
      <c r="X46" s="304" t="s">
        <v>911</v>
      </c>
      <c r="Y46" s="293" t="s">
        <v>312</v>
      </c>
      <c r="AA46" s="294" t="s">
        <v>912</v>
      </c>
      <c r="AB46" s="305"/>
      <c r="AC46" s="305"/>
      <c r="AD46" s="295">
        <v>-15</v>
      </c>
      <c r="AE46" s="295">
        <v>-40</v>
      </c>
      <c r="AF46" s="286">
        <v>209809.407092546</v>
      </c>
      <c r="AG46" s="286">
        <v>7322.2344301358098</v>
      </c>
      <c r="AH46" s="286">
        <v>-1884.5094632216999</v>
      </c>
      <c r="AI46" s="286">
        <v>91.821258525070505</v>
      </c>
      <c r="AJ46" s="286">
        <v>-56.9790974110119</v>
      </c>
      <c r="AK46" s="286">
        <v>-5.3662044039538204</v>
      </c>
      <c r="AL46" s="286">
        <v>0.423722859199683</v>
      </c>
      <c r="AM46" s="286">
        <v>-0.51205346651130101</v>
      </c>
      <c r="AN46" s="286">
        <v>-7.3908039965113997E-2</v>
      </c>
      <c r="AO46" s="286">
        <v>2.1379924025435901E-2</v>
      </c>
      <c r="AP46" s="286">
        <v>12650.7698618091</v>
      </c>
      <c r="AQ46" s="286">
        <v>-375.25832321601098</v>
      </c>
      <c r="AR46" s="286">
        <v>787.3108019883</v>
      </c>
      <c r="AS46" s="286">
        <v>-12.8940295991491</v>
      </c>
      <c r="AT46" s="286">
        <v>20.425414632959601</v>
      </c>
      <c r="AU46" s="286">
        <v>-2.8600959933539598</v>
      </c>
      <c r="AV46" s="286">
        <v>-9.2477202213276904E-2</v>
      </c>
      <c r="AW46" s="286">
        <v>0.11790326506896801</v>
      </c>
      <c r="AX46" s="286">
        <v>-3.2149623602051598E-2</v>
      </c>
      <c r="AY46" s="286">
        <v>-9.3181091735260006E-3</v>
      </c>
    </row>
    <row r="47" spans="2:51" ht="16.5" customHeight="1" x14ac:dyDescent="0.25">
      <c r="B47" s="978" t="s">
        <v>913</v>
      </c>
      <c r="C47" s="978"/>
      <c r="D47" s="978"/>
      <c r="E47" s="978"/>
      <c r="F47" s="978"/>
      <c r="G47" s="978"/>
      <c r="H47" s="978"/>
      <c r="I47" s="978"/>
      <c r="J47" s="978"/>
      <c r="K47" s="978"/>
      <c r="L47" s="978"/>
      <c r="M47" s="978"/>
      <c r="N47" s="978"/>
      <c r="O47" s="978"/>
      <c r="P47" s="978"/>
      <c r="Q47" s="978"/>
      <c r="R47" s="978"/>
      <c r="S47" s="978"/>
      <c r="T47" s="978"/>
      <c r="U47" s="978"/>
      <c r="V47" s="978"/>
      <c r="W47" s="978"/>
      <c r="X47" s="978"/>
      <c r="Y47" s="978"/>
    </row>
    <row r="48" spans="2:51" ht="15" customHeight="1" x14ac:dyDescent="0.25">
      <c r="B48" s="212">
        <f t="shared" ref="B48:B59" si="18">IF(AND($D$4&lt;=AD48,$D$4&gt;=AE48),AF48+AG48*$D$4+AH48*40+AI48*$D$4*$D$4+AJ48*$D$4*40+AK48*40*40+AL48*$D$4*$D$4*$D$4+AM48*40*$D$4*$D$4+AN48*$D$4*40*40+AO48*40*40*40,0)/1000</f>
        <v>9.7158936399778337</v>
      </c>
      <c r="C48" s="212">
        <f t="shared" ref="C48:C59" si="19">IF(AND($D$4&lt;=AD48,$D$4&gt;=AE48),AP48+AQ48*$D$4+AR48*40+AS48*$D$4*$D$4+AT48*$D$4*40+AU48*40*40+AV48*$D$4*$D$4*$D$4+AW48*40*$D$4*$D$4+AX48*$D$4*40*40+AY48*40*40*40,0)/1000</f>
        <v>3.894188375173365</v>
      </c>
      <c r="D48" s="212">
        <f t="shared" ref="D48:D59" si="20">IF(AND($D$4&lt;=AD48,$D$4&gt;=AE48),AF48+AG48*$D$4+AH48*45+AI48*$D$4*$D$4+AJ48*$D$4*45+AK48*45*45+AL48*$D$4*$D$4*$D$4+AM48*45*$D$4*$D$4+AN48*$D$4*45*45+AO48*45*45*45,0)/1000</f>
        <v>8.7022030201732115</v>
      </c>
      <c r="E48" s="212">
        <f t="shared" ref="E48:E59" si="21">IF(AND($D$4&lt;=AD48,$D$4&gt;=AE48),AP48+AQ48*$D$4+AR48*45+AS48*$D$4*$D$4+AT48*$D$4*45+AU48*45*45+AV48*$D$4*$D$4*$D$4+AW48*45*$D$4*$D$4+AX48*$D$4*45*45+AY48*45*45*45,0)/1000</f>
        <v>4.088113950192791</v>
      </c>
      <c r="F48" s="212">
        <f t="shared" ref="F48:F59" si="22">IF(AND($D$4&lt;=AD48,$D$4&gt;=AE48),AF48+AG48*$D$4+AH48*50+AI48*$D$4*$D$4+AJ48*$D$4*50+AK48*50*50+AL48*$D$4*$D$4*$D$4+AM48*50*$D$4*$D$4+AN48*$D$4*50*50+AO48*50*50*50,0)/1000</f>
        <v>7.6635135510491077</v>
      </c>
      <c r="G48" s="212">
        <f t="shared" ref="G48:G59" si="23">IF(AND($D$4&lt;=AD48,$D$4&gt;=AE48),AP48+AQ48*$D$4+AR48*50+AS48*$D$4*$D$4+AT48*$D$4*50+AU48*50*50+AV48*$D$4*$D$4*$D$4+AW48*50*$D$4*$D$4+AX48*$D$4*50*50+AY48*50*50*50,0)/1000</f>
        <v>4.2499528292101427</v>
      </c>
      <c r="H48" s="214" t="s">
        <v>407</v>
      </c>
      <c r="I48" s="215">
        <v>33800</v>
      </c>
      <c r="J48" s="214" t="s">
        <v>459</v>
      </c>
      <c r="K48" s="215">
        <v>33200</v>
      </c>
      <c r="L48" s="214" t="s">
        <v>409</v>
      </c>
      <c r="M48" s="216">
        <v>13300</v>
      </c>
      <c r="N48" s="214" t="s">
        <v>531</v>
      </c>
      <c r="O48" s="215">
        <v>13000</v>
      </c>
      <c r="P48" s="214" t="s">
        <v>411</v>
      </c>
      <c r="Q48" s="216">
        <v>3300</v>
      </c>
      <c r="R48" s="215">
        <v>10600</v>
      </c>
      <c r="S48" s="215">
        <v>5400</v>
      </c>
      <c r="T48" s="215">
        <v>2800</v>
      </c>
      <c r="U48" s="215">
        <v>4900</v>
      </c>
      <c r="V48" s="308" t="s">
        <v>914</v>
      </c>
      <c r="W48" s="293" t="s">
        <v>312</v>
      </c>
      <c r="X48" s="304" t="s">
        <v>915</v>
      </c>
      <c r="Y48" s="293" t="s">
        <v>312</v>
      </c>
      <c r="AA48" s="311" t="s">
        <v>916</v>
      </c>
      <c r="AB48" s="268"/>
      <c r="AC48" s="268"/>
      <c r="AD48" s="269">
        <v>-5</v>
      </c>
      <c r="AE48" s="269">
        <v>-25</v>
      </c>
      <c r="AF48" s="286">
        <v>24859.484368178899</v>
      </c>
      <c r="AG48" s="286">
        <v>955.24046521915</v>
      </c>
      <c r="AH48" s="286">
        <v>-205.797347839922</v>
      </c>
      <c r="AI48" s="286">
        <v>13.223725261558799</v>
      </c>
      <c r="AJ48" s="286">
        <v>-7.8700497330457004</v>
      </c>
      <c r="AK48" s="286">
        <v>-1.2211841900127101</v>
      </c>
      <c r="AL48" s="286">
        <v>6.1607841623680999E-2</v>
      </c>
      <c r="AM48" s="286">
        <v>-9.1035127696390106E-2</v>
      </c>
      <c r="AN48" s="286">
        <v>-1.8478377003217E-2</v>
      </c>
      <c r="AO48" s="286">
        <v>3.9735069154884896E-3</v>
      </c>
      <c r="AP48" s="286">
        <v>913.717482778403</v>
      </c>
      <c r="AQ48" s="286">
        <v>-59.949386669434503</v>
      </c>
      <c r="AR48" s="286">
        <v>107.00299119698199</v>
      </c>
      <c r="AS48" s="286">
        <v>-1.65955758990816</v>
      </c>
      <c r="AT48" s="286">
        <v>2.6504642136434899</v>
      </c>
      <c r="AU48" s="286">
        <v>-0.46019891128804602</v>
      </c>
      <c r="AV48" s="286">
        <v>-1.1423066737963001E-2</v>
      </c>
      <c r="AW48" s="286">
        <v>1.338077740492E-2</v>
      </c>
      <c r="AX48" s="286">
        <v>-7.4988898661484497E-3</v>
      </c>
      <c r="AY48" s="286">
        <v>-1.9001770919624299E-3</v>
      </c>
    </row>
    <row r="49" spans="2:51" ht="15" customHeight="1" x14ac:dyDescent="0.25">
      <c r="B49" s="212">
        <f t="shared" si="18"/>
        <v>12.178346285313291</v>
      </c>
      <c r="C49" s="212">
        <f t="shared" si="19"/>
        <v>4.899806766303108</v>
      </c>
      <c r="D49" s="212">
        <f t="shared" si="20"/>
        <v>10.909560237137518</v>
      </c>
      <c r="E49" s="212">
        <f t="shared" si="21"/>
        <v>5.1430575450534128</v>
      </c>
      <c r="F49" s="212">
        <f t="shared" si="22"/>
        <v>9.6198307776812939</v>
      </c>
      <c r="G49" s="212">
        <f t="shared" si="23"/>
        <v>5.348350238110938</v>
      </c>
      <c r="H49" s="214" t="s">
        <v>571</v>
      </c>
      <c r="I49" s="215">
        <v>51800</v>
      </c>
      <c r="J49" s="214" t="s">
        <v>459</v>
      </c>
      <c r="K49" s="215">
        <v>33200</v>
      </c>
      <c r="L49" s="214" t="s">
        <v>572</v>
      </c>
      <c r="M49" s="216">
        <v>16100</v>
      </c>
      <c r="N49" s="214" t="s">
        <v>410</v>
      </c>
      <c r="O49" s="216">
        <v>17600</v>
      </c>
      <c r="P49" s="214" t="s">
        <v>573</v>
      </c>
      <c r="Q49" s="216">
        <v>5800</v>
      </c>
      <c r="R49" s="215">
        <v>10600</v>
      </c>
      <c r="S49" s="215">
        <v>5400</v>
      </c>
      <c r="T49" s="215">
        <v>2800</v>
      </c>
      <c r="U49" s="215">
        <v>4900</v>
      </c>
      <c r="V49" s="308" t="s">
        <v>917</v>
      </c>
      <c r="W49" s="293" t="s">
        <v>312</v>
      </c>
      <c r="X49" s="304" t="s">
        <v>918</v>
      </c>
      <c r="Y49" s="293" t="s">
        <v>312</v>
      </c>
      <c r="AA49" s="311" t="s">
        <v>919</v>
      </c>
      <c r="AB49" s="268"/>
      <c r="AC49" s="268"/>
      <c r="AD49" s="269">
        <v>-5</v>
      </c>
      <c r="AE49" s="269">
        <v>-25</v>
      </c>
      <c r="AF49" s="286">
        <v>31432.631495011301</v>
      </c>
      <c r="AG49" s="286">
        <v>1183.36672474276</v>
      </c>
      <c r="AH49" s="286">
        <v>-272.98632874146</v>
      </c>
      <c r="AI49" s="286">
        <v>16.179848183879201</v>
      </c>
      <c r="AJ49" s="286">
        <v>-9.4348658091265296</v>
      </c>
      <c r="AK49" s="286">
        <v>-1.2836439967794699</v>
      </c>
      <c r="AL49" s="286">
        <v>7.6904861670034505E-2</v>
      </c>
      <c r="AM49" s="286">
        <v>-0.102991026421243</v>
      </c>
      <c r="AN49" s="286">
        <v>-2.1283428068787E-2</v>
      </c>
      <c r="AO49" s="286">
        <v>4.8291962257972403E-3</v>
      </c>
      <c r="AP49" s="286">
        <v>1160.2121490207401</v>
      </c>
      <c r="AQ49" s="286">
        <v>-81.236300859223206</v>
      </c>
      <c r="AR49" s="286">
        <v>135.73480019576701</v>
      </c>
      <c r="AS49" s="286">
        <v>-2.3057428451554798</v>
      </c>
      <c r="AT49" s="286">
        <v>3.61231171949848</v>
      </c>
      <c r="AU49" s="286">
        <v>-0.59565723022964101</v>
      </c>
      <c r="AV49" s="286">
        <v>-1.59233005388487E-2</v>
      </c>
      <c r="AW49" s="286">
        <v>2.09811765180524E-2</v>
      </c>
      <c r="AX49" s="286">
        <v>-9.2417599787599902E-3</v>
      </c>
      <c r="AY49" s="286">
        <v>-1.8957191363968399E-3</v>
      </c>
    </row>
    <row r="50" spans="2:51" ht="15" customHeight="1" x14ac:dyDescent="0.25">
      <c r="B50" s="212">
        <f t="shared" si="18"/>
        <v>14.262291599190345</v>
      </c>
      <c r="C50" s="212">
        <f t="shared" si="19"/>
        <v>5.6805422531760676</v>
      </c>
      <c r="D50" s="212">
        <f t="shared" si="20"/>
        <v>12.831893751989192</v>
      </c>
      <c r="E50" s="212">
        <f t="shared" si="21"/>
        <v>5.9724151825847178</v>
      </c>
      <c r="F50" s="212">
        <f t="shared" si="22"/>
        <v>11.379460384661844</v>
      </c>
      <c r="G50" s="212">
        <f t="shared" si="23"/>
        <v>6.2294412524500222</v>
      </c>
      <c r="H50" s="214" t="s">
        <v>416</v>
      </c>
      <c r="I50" s="216">
        <v>62000</v>
      </c>
      <c r="J50" s="214" t="s">
        <v>408</v>
      </c>
      <c r="K50" s="215">
        <v>33800</v>
      </c>
      <c r="L50" s="214" t="s">
        <v>418</v>
      </c>
      <c r="M50" s="216">
        <v>17500</v>
      </c>
      <c r="N50" s="214" t="s">
        <v>410</v>
      </c>
      <c r="O50" s="216">
        <v>17600</v>
      </c>
      <c r="P50" s="214" t="s">
        <v>420</v>
      </c>
      <c r="Q50" s="216">
        <v>15700</v>
      </c>
      <c r="R50" s="215">
        <v>10600</v>
      </c>
      <c r="S50" s="215">
        <v>5400</v>
      </c>
      <c r="T50" s="215">
        <v>2800</v>
      </c>
      <c r="U50" s="215">
        <v>4900</v>
      </c>
      <c r="V50" s="308" t="s">
        <v>920</v>
      </c>
      <c r="W50" s="293" t="s">
        <v>312</v>
      </c>
      <c r="X50" s="304" t="s">
        <v>921</v>
      </c>
      <c r="Y50" s="293" t="s">
        <v>312</v>
      </c>
      <c r="AA50" s="311" t="s">
        <v>922</v>
      </c>
      <c r="AB50" s="268"/>
      <c r="AC50" s="268"/>
      <c r="AD50" s="269">
        <v>-5</v>
      </c>
      <c r="AE50" s="269">
        <v>-25</v>
      </c>
      <c r="AF50" s="286">
        <v>36300.491907727599</v>
      </c>
      <c r="AG50" s="286">
        <v>1327.56469296367</v>
      </c>
      <c r="AH50" s="286">
        <v>-325.85469361214803</v>
      </c>
      <c r="AI50" s="286">
        <v>17.9103121298382</v>
      </c>
      <c r="AJ50" s="286">
        <v>-9.9850831691724498</v>
      </c>
      <c r="AK50" s="286">
        <v>-0.95121882002664804</v>
      </c>
      <c r="AL50" s="286">
        <v>8.7376094223071604E-2</v>
      </c>
      <c r="AM50" s="286">
        <v>-0.10266899858609101</v>
      </c>
      <c r="AN50" s="286">
        <v>-2.3496508439523198E-2</v>
      </c>
      <c r="AO50" s="286">
        <v>2.0410617267229399E-3</v>
      </c>
      <c r="AP50" s="286">
        <v>1459.9397564342801</v>
      </c>
      <c r="AQ50" s="286">
        <v>-92.493152014954603</v>
      </c>
      <c r="AR50" s="286">
        <v>153.137363522968</v>
      </c>
      <c r="AS50" s="286">
        <v>-2.6571921439153101</v>
      </c>
      <c r="AT50" s="286">
        <v>4.1104509152013096</v>
      </c>
      <c r="AU50" s="286">
        <v>-0.738020510761765</v>
      </c>
      <c r="AV50" s="286">
        <v>-1.8420781494646401E-2</v>
      </c>
      <c r="AW50" s="286">
        <v>2.4554942399056801E-2</v>
      </c>
      <c r="AX50" s="286">
        <v>-1.1083477390562899E-2</v>
      </c>
      <c r="AY50" s="286">
        <v>-5.1667743711688295E-4</v>
      </c>
    </row>
    <row r="51" spans="2:51" ht="15" customHeight="1" x14ac:dyDescent="0.25">
      <c r="B51" s="212">
        <f t="shared" si="18"/>
        <v>17.773271891138322</v>
      </c>
      <c r="C51" s="212">
        <f t="shared" si="19"/>
        <v>7.1388921751350951</v>
      </c>
      <c r="D51" s="212">
        <f t="shared" si="20"/>
        <v>16.004875899949162</v>
      </c>
      <c r="E51" s="212">
        <f t="shared" si="21"/>
        <v>7.5051448194116013</v>
      </c>
      <c r="F51" s="212">
        <f t="shared" si="22"/>
        <v>14.224956917771053</v>
      </c>
      <c r="G51" s="212">
        <f t="shared" si="23"/>
        <v>7.8326241391750893</v>
      </c>
      <c r="H51" s="214" t="s">
        <v>416</v>
      </c>
      <c r="I51" s="216">
        <v>62000</v>
      </c>
      <c r="J51" s="214" t="s">
        <v>408</v>
      </c>
      <c r="K51" s="215">
        <v>33800</v>
      </c>
      <c r="L51" s="214" t="s">
        <v>418</v>
      </c>
      <c r="M51" s="216">
        <v>17500</v>
      </c>
      <c r="N51" s="214" t="s">
        <v>410</v>
      </c>
      <c r="O51" s="216">
        <v>17600</v>
      </c>
      <c r="P51" s="214" t="s">
        <v>420</v>
      </c>
      <c r="Q51" s="216">
        <v>15700</v>
      </c>
      <c r="R51" s="215">
        <v>10600</v>
      </c>
      <c r="S51" s="215">
        <v>5400</v>
      </c>
      <c r="T51" s="215">
        <v>2800</v>
      </c>
      <c r="U51" s="215">
        <v>4900</v>
      </c>
      <c r="V51" s="308" t="s">
        <v>923</v>
      </c>
      <c r="W51" s="293" t="s">
        <v>312</v>
      </c>
      <c r="X51" s="304" t="s">
        <v>924</v>
      </c>
      <c r="Y51" s="293" t="s">
        <v>312</v>
      </c>
      <c r="AA51" s="311" t="s">
        <v>925</v>
      </c>
      <c r="AB51" s="268"/>
      <c r="AC51" s="268"/>
      <c r="AD51" s="269">
        <v>-5</v>
      </c>
      <c r="AE51" s="269">
        <v>-25</v>
      </c>
      <c r="AF51" s="286">
        <v>45758.637163155901</v>
      </c>
      <c r="AG51" s="286">
        <v>1625.9461992643601</v>
      </c>
      <c r="AH51" s="286">
        <v>-443.05181279219801</v>
      </c>
      <c r="AI51" s="286">
        <v>21.637004017167101</v>
      </c>
      <c r="AJ51" s="286">
        <v>-11.6525180961104</v>
      </c>
      <c r="AK51" s="286">
        <v>-0.41545281589872102</v>
      </c>
      <c r="AL51" s="286">
        <v>0.109199407098586</v>
      </c>
      <c r="AM51" s="286">
        <v>-0.107944519642988</v>
      </c>
      <c r="AN51" s="286">
        <v>-2.5708902624106099E-2</v>
      </c>
      <c r="AO51" s="286">
        <v>-5.3404466756465602E-4</v>
      </c>
      <c r="AP51" s="286">
        <v>1875.8694679866201</v>
      </c>
      <c r="AQ51" s="286">
        <v>-126.81474934988999</v>
      </c>
      <c r="AR51" s="286">
        <v>192.99026371485999</v>
      </c>
      <c r="AS51" s="286">
        <v>-3.7250341478740299</v>
      </c>
      <c r="AT51" s="286">
        <v>5.6653314716957199</v>
      </c>
      <c r="AU51" s="286">
        <v>-0.94254478302587796</v>
      </c>
      <c r="AV51" s="286">
        <v>-2.5943838075077899E-2</v>
      </c>
      <c r="AW51" s="286">
        <v>3.8751473047651801E-2</v>
      </c>
      <c r="AX51" s="286">
        <v>-1.4371736224372799E-2</v>
      </c>
      <c r="AY51" s="286">
        <v>1.7304392979097699E-4</v>
      </c>
    </row>
    <row r="52" spans="2:51" ht="15" customHeight="1" x14ac:dyDescent="0.25">
      <c r="B52" s="212">
        <f t="shared" si="18"/>
        <v>22.400470204350132</v>
      </c>
      <c r="C52" s="212">
        <f t="shared" si="19"/>
        <v>8.61197829262324</v>
      </c>
      <c r="D52" s="212">
        <f t="shared" si="20"/>
        <v>20.051686110906104</v>
      </c>
      <c r="E52" s="212">
        <f t="shared" si="21"/>
        <v>9.0266595905308815</v>
      </c>
      <c r="F52" s="212">
        <f t="shared" si="22"/>
        <v>17.712585891417302</v>
      </c>
      <c r="G52" s="212">
        <f t="shared" si="23"/>
        <v>9.4083559744233014</v>
      </c>
      <c r="H52" s="214" t="s">
        <v>416</v>
      </c>
      <c r="I52" s="216">
        <v>62000</v>
      </c>
      <c r="J52" s="214" t="s">
        <v>417</v>
      </c>
      <c r="K52" s="215">
        <v>51800</v>
      </c>
      <c r="L52" s="214" t="s">
        <v>418</v>
      </c>
      <c r="M52" s="216">
        <v>17500</v>
      </c>
      <c r="N52" s="214" t="s">
        <v>559</v>
      </c>
      <c r="O52" s="216">
        <v>21000</v>
      </c>
      <c r="P52" s="214" t="s">
        <v>420</v>
      </c>
      <c r="Q52" s="216">
        <v>15700</v>
      </c>
      <c r="R52" s="215">
        <v>10600</v>
      </c>
      <c r="S52" s="215">
        <v>5400</v>
      </c>
      <c r="T52" s="215">
        <v>2800</v>
      </c>
      <c r="U52" s="215">
        <v>4900</v>
      </c>
      <c r="V52" s="308" t="s">
        <v>926</v>
      </c>
      <c r="W52" s="293" t="s">
        <v>312</v>
      </c>
      <c r="X52" s="304" t="s">
        <v>927</v>
      </c>
      <c r="Y52" s="293" t="s">
        <v>312</v>
      </c>
      <c r="AA52" s="311" t="s">
        <v>928</v>
      </c>
      <c r="AB52" s="268"/>
      <c r="AC52" s="268"/>
      <c r="AD52" s="269">
        <v>-5</v>
      </c>
      <c r="AE52" s="269">
        <v>-25</v>
      </c>
      <c r="AF52" s="286">
        <v>60975.015602204898</v>
      </c>
      <c r="AG52" s="286">
        <v>2205.6324769600301</v>
      </c>
      <c r="AH52" s="286">
        <v>-660.67150291794201</v>
      </c>
      <c r="AI52" s="286">
        <v>29.446845651480601</v>
      </c>
      <c r="AJ52" s="286">
        <v>-17.862872151858401</v>
      </c>
      <c r="AK52" s="286">
        <v>0.269307570377191</v>
      </c>
      <c r="AL52" s="286">
        <v>0.14596667522582299</v>
      </c>
      <c r="AM52" s="286">
        <v>-0.16145291511436299</v>
      </c>
      <c r="AN52" s="286">
        <v>-1.9143937108162399E-2</v>
      </c>
      <c r="AO52" s="286">
        <v>-1.9782923137348198E-3</v>
      </c>
      <c r="AP52" s="286">
        <v>2975.58989196419</v>
      </c>
      <c r="AQ52" s="286">
        <v>-149.16324532119901</v>
      </c>
      <c r="AR52" s="286">
        <v>212.36068359947299</v>
      </c>
      <c r="AS52" s="286">
        <v>-4.7698084674164596</v>
      </c>
      <c r="AT52" s="286">
        <v>7.3287040393549496</v>
      </c>
      <c r="AU52" s="286">
        <v>-0.993808269022319</v>
      </c>
      <c r="AV52" s="286">
        <v>-3.5158151225582898E-2</v>
      </c>
      <c r="AW52" s="286">
        <v>5.4271001868364997E-2</v>
      </c>
      <c r="AX52" s="286">
        <v>-2.1160295598678699E-2</v>
      </c>
      <c r="AY52" s="286">
        <v>9.0745950171210795E-4</v>
      </c>
    </row>
    <row r="53" spans="2:51" ht="15" customHeight="1" x14ac:dyDescent="0.25">
      <c r="B53" s="212">
        <f t="shared" si="18"/>
        <v>30.556751475687296</v>
      </c>
      <c r="C53" s="212">
        <f t="shared" si="19"/>
        <v>11.640844179374804</v>
      </c>
      <c r="D53" s="212">
        <f t="shared" si="20"/>
        <v>27.362368465344726</v>
      </c>
      <c r="E53" s="212">
        <f t="shared" si="21"/>
        <v>12.203044377646151</v>
      </c>
      <c r="F53" s="212">
        <f t="shared" si="22"/>
        <v>24.179228572898893</v>
      </c>
      <c r="G53" s="212">
        <f t="shared" si="23"/>
        <v>12.723066228385662</v>
      </c>
      <c r="H53" s="214" t="s">
        <v>416</v>
      </c>
      <c r="I53" s="216">
        <v>62000</v>
      </c>
      <c r="J53" s="214" t="s">
        <v>417</v>
      </c>
      <c r="K53" s="215">
        <v>51800</v>
      </c>
      <c r="L53" s="214" t="s">
        <v>418</v>
      </c>
      <c r="M53" s="216">
        <v>17500</v>
      </c>
      <c r="N53" s="214" t="s">
        <v>419</v>
      </c>
      <c r="O53" s="216">
        <v>25200</v>
      </c>
      <c r="P53" s="214" t="s">
        <v>420</v>
      </c>
      <c r="Q53" s="216">
        <v>15700</v>
      </c>
      <c r="R53" s="215">
        <v>10600</v>
      </c>
      <c r="S53" s="215">
        <v>5400</v>
      </c>
      <c r="T53" s="215">
        <v>2800</v>
      </c>
      <c r="U53" s="215">
        <v>4900</v>
      </c>
      <c r="V53" s="304" t="s">
        <v>929</v>
      </c>
      <c r="W53" s="293" t="s">
        <v>312</v>
      </c>
      <c r="X53" s="312" t="s">
        <v>930</v>
      </c>
      <c r="Y53" s="293" t="s">
        <v>312</v>
      </c>
      <c r="AA53" s="311" t="s">
        <v>931</v>
      </c>
      <c r="AB53" s="268"/>
      <c r="AC53" s="268"/>
      <c r="AD53" s="269">
        <v>-5</v>
      </c>
      <c r="AE53" s="269">
        <v>-25</v>
      </c>
      <c r="AF53" s="286">
        <v>83076.075236289194</v>
      </c>
      <c r="AG53" s="286">
        <v>3004.8060807265801</v>
      </c>
      <c r="AH53" s="286">
        <v>-900.94827312520397</v>
      </c>
      <c r="AI53" s="286">
        <v>40.207105962817899</v>
      </c>
      <c r="AJ53" s="286">
        <v>-24.2562621195638</v>
      </c>
      <c r="AK53" s="286">
        <v>0.4558938946601</v>
      </c>
      <c r="AL53" s="286">
        <v>0.20025995440847</v>
      </c>
      <c r="AM53" s="286">
        <v>-0.219151224803773</v>
      </c>
      <c r="AN53" s="286">
        <v>-2.6681436555441699E-2</v>
      </c>
      <c r="AO53" s="286">
        <v>-3.6877474242955999E-3</v>
      </c>
      <c r="AP53" s="286">
        <v>4025.9087300375099</v>
      </c>
      <c r="AQ53" s="286">
        <v>-204.83960869914901</v>
      </c>
      <c r="AR53" s="286">
        <v>287.02147049716802</v>
      </c>
      <c r="AS53" s="286">
        <v>-6.5469556429906701</v>
      </c>
      <c r="AT53" s="286">
        <v>9.9931272559643105</v>
      </c>
      <c r="AU53" s="286">
        <v>-1.37403260293451</v>
      </c>
      <c r="AV53" s="286">
        <v>-4.8572205259915298E-2</v>
      </c>
      <c r="AW53" s="286">
        <v>7.58276336099451E-2</v>
      </c>
      <c r="AX53" s="286">
        <v>-2.9550471619581499E-2</v>
      </c>
      <c r="AY53" s="286">
        <v>1.74045137853263E-3</v>
      </c>
    </row>
    <row r="54" spans="2:51" ht="15" customHeight="1" x14ac:dyDescent="0.25">
      <c r="B54" s="212">
        <f t="shared" si="18"/>
        <v>34.359720772041612</v>
      </c>
      <c r="C54" s="212">
        <f t="shared" si="19"/>
        <v>13.021159687574681</v>
      </c>
      <c r="D54" s="212">
        <f t="shared" si="20"/>
        <v>30.808846618582628</v>
      </c>
      <c r="E54" s="212">
        <f t="shared" si="21"/>
        <v>13.620967467887068</v>
      </c>
      <c r="F54" s="212">
        <f t="shared" si="22"/>
        <v>27.234248003929213</v>
      </c>
      <c r="G54" s="212">
        <f t="shared" si="23"/>
        <v>14.134921453756451</v>
      </c>
      <c r="H54" s="214" t="s">
        <v>416</v>
      </c>
      <c r="I54" s="216">
        <v>62000</v>
      </c>
      <c r="J54" s="214" t="s">
        <v>417</v>
      </c>
      <c r="K54" s="215">
        <v>51800</v>
      </c>
      <c r="L54" s="214" t="s">
        <v>418</v>
      </c>
      <c r="M54" s="216">
        <v>17500</v>
      </c>
      <c r="N54" s="214" t="s">
        <v>419</v>
      </c>
      <c r="O54" s="216">
        <v>25200</v>
      </c>
      <c r="P54" s="214" t="s">
        <v>420</v>
      </c>
      <c r="Q54" s="216">
        <v>15700</v>
      </c>
      <c r="R54" s="215">
        <v>10600</v>
      </c>
      <c r="S54" s="215">
        <v>5400</v>
      </c>
      <c r="T54" s="215">
        <v>2800</v>
      </c>
      <c r="U54" s="215">
        <v>4900</v>
      </c>
      <c r="V54" s="304" t="s">
        <v>932</v>
      </c>
      <c r="W54" s="293" t="s">
        <v>312</v>
      </c>
      <c r="X54" s="219" t="s">
        <v>933</v>
      </c>
      <c r="Y54" s="293" t="s">
        <v>312</v>
      </c>
      <c r="AA54" s="311" t="s">
        <v>934</v>
      </c>
      <c r="AB54" s="268"/>
      <c r="AC54" s="268"/>
      <c r="AD54" s="269">
        <v>-5</v>
      </c>
      <c r="AE54" s="269">
        <v>-25</v>
      </c>
      <c r="AF54" s="286">
        <v>88606.033576913498</v>
      </c>
      <c r="AG54" s="286">
        <v>3138.635960864</v>
      </c>
      <c r="AH54" s="286">
        <v>-817.65624057771004</v>
      </c>
      <c r="AI54" s="286">
        <v>41.076441299820097</v>
      </c>
      <c r="AJ54" s="286">
        <v>-22.2067239833931</v>
      </c>
      <c r="AK54" s="286">
        <v>-2.25709186679445</v>
      </c>
      <c r="AL54" s="286">
        <v>0.20215074280499101</v>
      </c>
      <c r="AM54" s="286">
        <v>-0.21319028699228301</v>
      </c>
      <c r="AN54" s="286">
        <v>-6.0140358101102298E-2</v>
      </c>
      <c r="AO54" s="286">
        <v>8.7496226807009907E-3</v>
      </c>
      <c r="AP54" s="286">
        <v>3940.2929827579501</v>
      </c>
      <c r="AQ54" s="286">
        <v>-198.766361740668</v>
      </c>
      <c r="AR54" s="286">
        <v>340.19161459949498</v>
      </c>
      <c r="AS54" s="286">
        <v>-5.7021099111832703</v>
      </c>
      <c r="AT54" s="286">
        <v>9.8350293596523404</v>
      </c>
      <c r="AU54" s="286">
        <v>-1.5042346466436201</v>
      </c>
      <c r="AV54" s="286">
        <v>-3.5081056519605802E-2</v>
      </c>
      <c r="AW54" s="286">
        <v>6.5357054609087903E-2</v>
      </c>
      <c r="AX54" s="286">
        <v>-1.7845748844155102E-2</v>
      </c>
      <c r="AY54" s="286">
        <v>-2.8985091159864701E-3</v>
      </c>
    </row>
    <row r="55" spans="2:51" ht="15" customHeight="1" x14ac:dyDescent="0.25">
      <c r="B55" s="212">
        <f t="shared" si="18"/>
        <v>40.559518416658818</v>
      </c>
      <c r="C55" s="212">
        <f t="shared" si="19"/>
        <v>15.479364950851529</v>
      </c>
      <c r="D55" s="212">
        <f t="shared" si="20"/>
        <v>36.453098705460043</v>
      </c>
      <c r="E55" s="212">
        <f t="shared" si="21"/>
        <v>16.196579249356368</v>
      </c>
      <c r="F55" s="212">
        <f t="shared" si="22"/>
        <v>32.298872101590746</v>
      </c>
      <c r="G55" s="212">
        <f t="shared" si="23"/>
        <v>16.819383967886299</v>
      </c>
      <c r="H55" s="214" t="s">
        <v>935</v>
      </c>
      <c r="I55" s="216">
        <v>108200</v>
      </c>
      <c r="J55" s="214" t="s">
        <v>820</v>
      </c>
      <c r="K55" s="216">
        <v>62000</v>
      </c>
      <c r="L55" s="214" t="s">
        <v>418</v>
      </c>
      <c r="M55" s="216">
        <v>17500</v>
      </c>
      <c r="N55" s="214" t="s">
        <v>822</v>
      </c>
      <c r="O55" s="216">
        <v>29600</v>
      </c>
      <c r="P55" s="214" t="s">
        <v>420</v>
      </c>
      <c r="Q55" s="216">
        <v>15700</v>
      </c>
      <c r="R55" s="215">
        <v>10600</v>
      </c>
      <c r="S55" s="215">
        <v>5400</v>
      </c>
      <c r="T55" s="215">
        <v>2800</v>
      </c>
      <c r="U55" s="215">
        <v>4900</v>
      </c>
      <c r="V55" s="304" t="s">
        <v>936</v>
      </c>
      <c r="W55" s="293" t="s">
        <v>312</v>
      </c>
      <c r="X55" s="219" t="s">
        <v>937</v>
      </c>
      <c r="Y55" s="293" t="s">
        <v>312</v>
      </c>
      <c r="AA55" s="311" t="s">
        <v>938</v>
      </c>
      <c r="AB55" s="268"/>
      <c r="AC55" s="268"/>
      <c r="AD55" s="269">
        <v>-5</v>
      </c>
      <c r="AE55" s="269">
        <v>-25</v>
      </c>
      <c r="AF55" s="286">
        <v>102566.137187981</v>
      </c>
      <c r="AG55" s="286">
        <v>3646.3093346044202</v>
      </c>
      <c r="AH55" s="286">
        <v>-903.59832608655995</v>
      </c>
      <c r="AI55" s="286">
        <v>47.839833648510002</v>
      </c>
      <c r="AJ55" s="286">
        <v>-25.908770057992999</v>
      </c>
      <c r="AK55" s="286">
        <v>-3.2617482121717298</v>
      </c>
      <c r="AL55" s="286">
        <v>0.23352722120036901</v>
      </c>
      <c r="AM55" s="286">
        <v>-0.25837329122556701</v>
      </c>
      <c r="AN55" s="286">
        <v>-7.5111838197788397E-2</v>
      </c>
      <c r="AO55" s="286">
        <v>1.15147553835781E-2</v>
      </c>
      <c r="AP55" s="286">
        <v>4945.1282835178199</v>
      </c>
      <c r="AQ55" s="286">
        <v>-214.22656596932299</v>
      </c>
      <c r="AR55" s="286">
        <v>399.94445899632501</v>
      </c>
      <c r="AS55" s="286">
        <v>-6.4023255854828998</v>
      </c>
      <c r="AT55" s="286">
        <v>11.303256972424499</v>
      </c>
      <c r="AU55" s="286">
        <v>-1.9417197651884901</v>
      </c>
      <c r="AV55" s="286">
        <v>-4.1032410411768097E-2</v>
      </c>
      <c r="AW55" s="286">
        <v>7.2606666782460305E-2</v>
      </c>
      <c r="AX55" s="286">
        <v>-2.71460332728111E-2</v>
      </c>
      <c r="AY55" s="286">
        <v>-1.61431234842864E-3</v>
      </c>
    </row>
    <row r="56" spans="2:51" ht="15" customHeight="1" x14ac:dyDescent="0.25">
      <c r="B56" s="212">
        <f t="shared" si="18"/>
        <v>46.628749617842793</v>
      </c>
      <c r="C56" s="212">
        <f t="shared" si="19"/>
        <v>17.906049481521517</v>
      </c>
      <c r="D56" s="212">
        <f t="shared" si="20"/>
        <v>41.8962791654562</v>
      </c>
      <c r="E56" s="212">
        <f t="shared" si="21"/>
        <v>18.719666776001436</v>
      </c>
      <c r="F56" s="212">
        <f t="shared" si="22"/>
        <v>37.09393522736567</v>
      </c>
      <c r="G56" s="212">
        <f t="shared" si="23"/>
        <v>19.423191897870854</v>
      </c>
      <c r="H56" s="214" t="s">
        <v>935</v>
      </c>
      <c r="I56" s="216">
        <v>108200</v>
      </c>
      <c r="J56" s="214" t="s">
        <v>820</v>
      </c>
      <c r="K56" s="216">
        <v>62000</v>
      </c>
      <c r="L56" s="214" t="s">
        <v>418</v>
      </c>
      <c r="M56" s="216">
        <v>17500</v>
      </c>
      <c r="N56" s="214" t="s">
        <v>822</v>
      </c>
      <c r="O56" s="216">
        <v>29600</v>
      </c>
      <c r="P56" s="214" t="s">
        <v>420</v>
      </c>
      <c r="Q56" s="216">
        <v>15700</v>
      </c>
      <c r="R56" s="215">
        <v>10600</v>
      </c>
      <c r="S56" s="215">
        <v>5400</v>
      </c>
      <c r="T56" s="215">
        <v>2800</v>
      </c>
      <c r="U56" s="215">
        <v>4900</v>
      </c>
      <c r="V56" s="304" t="s">
        <v>939</v>
      </c>
      <c r="W56" s="293" t="s">
        <v>312</v>
      </c>
      <c r="X56" s="219" t="s">
        <v>940</v>
      </c>
      <c r="Y56" s="293" t="s">
        <v>312</v>
      </c>
      <c r="AA56" s="311" t="s">
        <v>941</v>
      </c>
      <c r="AB56" s="268"/>
      <c r="AC56" s="268"/>
      <c r="AD56" s="269">
        <v>-5</v>
      </c>
      <c r="AE56" s="269">
        <v>-25</v>
      </c>
      <c r="AF56" s="286">
        <v>117029.03067177</v>
      </c>
      <c r="AG56" s="286">
        <v>4192.6028401112799</v>
      </c>
      <c r="AH56" s="286">
        <v>-987.85160754932497</v>
      </c>
      <c r="AI56" s="286">
        <v>55.231061598692101</v>
      </c>
      <c r="AJ56" s="286">
        <v>-29.966270413276298</v>
      </c>
      <c r="AK56" s="286">
        <v>-4.76762384310938</v>
      </c>
      <c r="AL56" s="286">
        <v>0.26757646850753702</v>
      </c>
      <c r="AM56" s="286">
        <v>-0.30987577731546301</v>
      </c>
      <c r="AN56" s="286">
        <v>-9.4835044466910698E-2</v>
      </c>
      <c r="AO56" s="286">
        <v>1.7939286550823101E-2</v>
      </c>
      <c r="AP56" s="286">
        <v>6005.4469487243996</v>
      </c>
      <c r="AQ56" s="286">
        <v>-221.81830031233901</v>
      </c>
      <c r="AR56" s="286">
        <v>460.27250195922898</v>
      </c>
      <c r="AS56" s="286">
        <v>-6.9492760494033101</v>
      </c>
      <c r="AT56" s="286">
        <v>12.7619795833143</v>
      </c>
      <c r="AU56" s="286">
        <v>-2.35440028908417</v>
      </c>
      <c r="AV56" s="286">
        <v>-4.5707139850606697E-2</v>
      </c>
      <c r="AW56" s="286">
        <v>7.7748875513582894E-2</v>
      </c>
      <c r="AX56" s="286">
        <v>-3.6348169945451002E-2</v>
      </c>
      <c r="AY56" s="286">
        <v>-1.5624063894821799E-3</v>
      </c>
    </row>
    <row r="57" spans="2:51" ht="15" customHeight="1" x14ac:dyDescent="0.25">
      <c r="B57" s="212">
        <f t="shared" si="18"/>
        <v>56.001008178908144</v>
      </c>
      <c r="C57" s="212">
        <f t="shared" si="19"/>
        <v>22.262380641851202</v>
      </c>
      <c r="D57" s="212">
        <f t="shared" si="20"/>
        <v>50.475305350932693</v>
      </c>
      <c r="E57" s="212">
        <f t="shared" si="21"/>
        <v>23.349431901655571</v>
      </c>
      <c r="F57" s="212">
        <f t="shared" si="22"/>
        <v>44.857761908028699</v>
      </c>
      <c r="G57" s="212">
        <f t="shared" si="23"/>
        <v>24.304448050877777</v>
      </c>
      <c r="H57" s="214" t="s">
        <v>935</v>
      </c>
      <c r="I57" s="216">
        <v>108200</v>
      </c>
      <c r="J57" s="214" t="s">
        <v>820</v>
      </c>
      <c r="K57" s="216">
        <v>62000</v>
      </c>
      <c r="L57" s="214" t="s">
        <v>418</v>
      </c>
      <c r="M57" s="216">
        <v>17500</v>
      </c>
      <c r="N57" s="214" t="s">
        <v>822</v>
      </c>
      <c r="O57" s="216">
        <v>29600</v>
      </c>
      <c r="P57" s="214" t="s">
        <v>420</v>
      </c>
      <c r="Q57" s="216">
        <v>15700</v>
      </c>
      <c r="R57" s="215">
        <v>10600</v>
      </c>
      <c r="S57" s="215">
        <v>5400</v>
      </c>
      <c r="T57" s="215">
        <v>2800</v>
      </c>
      <c r="U57" s="215">
        <v>4900</v>
      </c>
      <c r="V57" s="304" t="s">
        <v>942</v>
      </c>
      <c r="W57" s="293" t="s">
        <v>312</v>
      </c>
      <c r="X57" s="219" t="s">
        <v>943</v>
      </c>
      <c r="Y57" s="293" t="s">
        <v>312</v>
      </c>
      <c r="AA57" s="311" t="s">
        <v>944</v>
      </c>
      <c r="AB57" s="268"/>
      <c r="AC57" s="268"/>
      <c r="AD57" s="269">
        <v>-5</v>
      </c>
      <c r="AE57" s="269">
        <v>-25</v>
      </c>
      <c r="AF57" s="286">
        <v>140469.30169550801</v>
      </c>
      <c r="AG57" s="286">
        <v>5033.4771609480704</v>
      </c>
      <c r="AH57" s="286">
        <v>-1276.39646665034</v>
      </c>
      <c r="AI57" s="286">
        <v>66.131926478895295</v>
      </c>
      <c r="AJ57" s="286">
        <v>-40.115548887929897</v>
      </c>
      <c r="AK57" s="286">
        <v>-3.3157086996250702</v>
      </c>
      <c r="AL57" s="286">
        <v>0.305599539063454</v>
      </c>
      <c r="AM57" s="286">
        <v>-0.429662635999006</v>
      </c>
      <c r="AN57" s="286">
        <v>-7.9152819540809896E-2</v>
      </c>
      <c r="AO57" s="286">
        <v>5.09161633811851E-3</v>
      </c>
      <c r="AP57" s="286">
        <v>7726.1776590781401</v>
      </c>
      <c r="AQ57" s="286">
        <v>-255.420732709628</v>
      </c>
      <c r="AR57" s="286">
        <v>529.09099141869899</v>
      </c>
      <c r="AS57" s="286">
        <v>-8.77019838236696</v>
      </c>
      <c r="AT57" s="286">
        <v>13.9362003371835</v>
      </c>
      <c r="AU57" s="286">
        <v>-1.87330934187578</v>
      </c>
      <c r="AV57" s="286">
        <v>-6.3313345217433994E-2</v>
      </c>
      <c r="AW57" s="286">
        <v>8.1795067957497899E-2</v>
      </c>
      <c r="AX57" s="286">
        <v>-2.13564996277106E-2</v>
      </c>
      <c r="AY57" s="286">
        <v>-7.2663545632910796E-3</v>
      </c>
    </row>
    <row r="58" spans="2:51" ht="15" customHeight="1" x14ac:dyDescent="0.25">
      <c r="B58" s="212">
        <f t="shared" si="18"/>
        <v>67.877872919441003</v>
      </c>
      <c r="C58" s="212">
        <f t="shared" si="19"/>
        <v>26.739474960165431</v>
      </c>
      <c r="D58" s="212">
        <f t="shared" si="20"/>
        <v>61.020287515820492</v>
      </c>
      <c r="E58" s="212">
        <f t="shared" si="21"/>
        <v>28.023748528111177</v>
      </c>
      <c r="F58" s="212">
        <f t="shared" si="22"/>
        <v>54.095740405455246</v>
      </c>
      <c r="G58" s="212">
        <f t="shared" si="23"/>
        <v>29.171079471464598</v>
      </c>
      <c r="H58" s="214" t="s">
        <v>830</v>
      </c>
      <c r="I58" s="216">
        <v>117100</v>
      </c>
      <c r="J58" s="214" t="s">
        <v>820</v>
      </c>
      <c r="K58" s="216">
        <v>62000</v>
      </c>
      <c r="L58" s="214" t="s">
        <v>821</v>
      </c>
      <c r="M58" s="216">
        <v>18400</v>
      </c>
      <c r="N58" s="214" t="s">
        <v>822</v>
      </c>
      <c r="O58" s="216">
        <v>29600</v>
      </c>
      <c r="P58" s="214" t="s">
        <v>823</v>
      </c>
      <c r="Q58" s="216">
        <v>22300</v>
      </c>
      <c r="R58" s="215">
        <v>10600</v>
      </c>
      <c r="S58" s="215">
        <v>5400</v>
      </c>
      <c r="T58" s="215">
        <v>2800</v>
      </c>
      <c r="U58" s="215">
        <v>4900</v>
      </c>
      <c r="V58" s="304" t="s">
        <v>945</v>
      </c>
      <c r="W58" s="293" t="s">
        <v>312</v>
      </c>
      <c r="X58" s="219" t="s">
        <v>946</v>
      </c>
      <c r="Y58" s="293" t="s">
        <v>312</v>
      </c>
      <c r="AA58" s="311" t="s">
        <v>947</v>
      </c>
      <c r="AB58" s="268"/>
      <c r="AC58" s="268"/>
      <c r="AD58" s="269">
        <v>-5</v>
      </c>
      <c r="AE58" s="269">
        <v>-25</v>
      </c>
      <c r="AF58" s="286">
        <v>177674.767094515</v>
      </c>
      <c r="AG58" s="286">
        <v>6257.0438366174803</v>
      </c>
      <c r="AH58" s="286">
        <v>-1890.9058700206799</v>
      </c>
      <c r="AI58" s="286">
        <v>81.104163196173104</v>
      </c>
      <c r="AJ58" s="286">
        <v>-51.4302658501677</v>
      </c>
      <c r="AK58" s="286">
        <v>1.77338575215033</v>
      </c>
      <c r="AL58" s="286">
        <v>0.379586130650023</v>
      </c>
      <c r="AM58" s="286">
        <v>-0.49620150859755302</v>
      </c>
      <c r="AN58" s="286">
        <v>-6.4821643052461297E-2</v>
      </c>
      <c r="AO58" s="286">
        <v>-2.7858046796813501E-2</v>
      </c>
      <c r="AP58" s="286">
        <v>12789.5538969763</v>
      </c>
      <c r="AQ58" s="286">
        <v>-200.39754826436999</v>
      </c>
      <c r="AR58" s="286">
        <v>445.70020125737301</v>
      </c>
      <c r="AS58" s="286">
        <v>-8.8447033355184708</v>
      </c>
      <c r="AT58" s="286">
        <v>12.730677643970701</v>
      </c>
      <c r="AU58" s="286">
        <v>0.94742692391143701</v>
      </c>
      <c r="AV58" s="286">
        <v>-6.37655676931662E-2</v>
      </c>
      <c r="AW58" s="286">
        <v>7.41142025579931E-2</v>
      </c>
      <c r="AX58" s="286">
        <v>3.00703920297792E-3</v>
      </c>
      <c r="AY58" s="286">
        <v>-2.7083029805393E-2</v>
      </c>
    </row>
    <row r="59" spans="2:51" ht="15" customHeight="1" x14ac:dyDescent="0.25">
      <c r="B59" s="212">
        <f t="shared" si="18"/>
        <v>82.911461953607954</v>
      </c>
      <c r="C59" s="212">
        <f t="shared" si="19"/>
        <v>33.166834249824412</v>
      </c>
      <c r="D59" s="212">
        <f t="shared" si="20"/>
        <v>74.576618452157817</v>
      </c>
      <c r="E59" s="212">
        <f t="shared" si="21"/>
        <v>34.641615705428656</v>
      </c>
      <c r="F59" s="212">
        <f t="shared" si="22"/>
        <v>66.119890811720865</v>
      </c>
      <c r="G59" s="212">
        <f t="shared" si="23"/>
        <v>35.90663799571206</v>
      </c>
      <c r="H59" s="214" t="s">
        <v>869</v>
      </c>
      <c r="I59" s="216">
        <v>239200</v>
      </c>
      <c r="J59" s="214" t="s">
        <v>831</v>
      </c>
      <c r="K59" s="216">
        <v>66400</v>
      </c>
      <c r="L59" s="214" t="s">
        <v>832</v>
      </c>
      <c r="M59" s="216">
        <v>23600</v>
      </c>
      <c r="N59" s="214" t="s">
        <v>822</v>
      </c>
      <c r="O59" s="216">
        <v>29600</v>
      </c>
      <c r="P59" s="214" t="s">
        <v>834</v>
      </c>
      <c r="Q59" s="216">
        <v>24400</v>
      </c>
      <c r="R59" s="215">
        <v>10600</v>
      </c>
      <c r="S59" s="215">
        <v>5400</v>
      </c>
      <c r="T59" s="215">
        <v>2800</v>
      </c>
      <c r="U59" s="215">
        <v>4900</v>
      </c>
      <c r="V59" s="304" t="s">
        <v>948</v>
      </c>
      <c r="W59" s="293" t="s">
        <v>312</v>
      </c>
      <c r="X59" s="219"/>
      <c r="Y59" s="302"/>
      <c r="AA59" s="313" t="s">
        <v>949</v>
      </c>
      <c r="AB59" s="314"/>
      <c r="AC59" s="314"/>
      <c r="AD59" s="269">
        <v>-5</v>
      </c>
      <c r="AE59" s="269">
        <v>-25</v>
      </c>
      <c r="AF59" s="286">
        <v>210006.35817801001</v>
      </c>
      <c r="AG59" s="286">
        <v>7547.3213001859303</v>
      </c>
      <c r="AH59" s="286">
        <v>-1916.22720435834</v>
      </c>
      <c r="AI59" s="286">
        <v>99.195570194894998</v>
      </c>
      <c r="AJ59" s="286">
        <v>-60.204007594064301</v>
      </c>
      <c r="AK59" s="286">
        <v>-5.4622396904726704</v>
      </c>
      <c r="AL59" s="286">
        <v>0.45817047498275998</v>
      </c>
      <c r="AM59" s="286">
        <v>-0.64384225503515102</v>
      </c>
      <c r="AN59" s="286">
        <v>-0.121278304919611</v>
      </c>
      <c r="AO59" s="286">
        <v>1.34205471225232E-2</v>
      </c>
      <c r="AP59" s="286">
        <v>12488.249740543401</v>
      </c>
      <c r="AQ59" s="286">
        <v>-359.39838148559602</v>
      </c>
      <c r="AR59" s="286">
        <v>766.10628421158106</v>
      </c>
      <c r="AS59" s="286">
        <v>-12.4368447037398</v>
      </c>
      <c r="AT59" s="286">
        <v>20.032652300825902</v>
      </c>
      <c r="AU59" s="286">
        <v>-2.8397616186430801</v>
      </c>
      <c r="AV59" s="286">
        <v>-8.7922723914023504E-2</v>
      </c>
      <c r="AW59" s="286">
        <v>0.112029343988427</v>
      </c>
      <c r="AX59" s="286">
        <v>-3.0840704547507401E-2</v>
      </c>
      <c r="AY59" s="286">
        <v>-1.2324657283324599E-2</v>
      </c>
    </row>
    <row r="60" spans="2:51" x14ac:dyDescent="0.25">
      <c r="B60" s="979" t="s">
        <v>950</v>
      </c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</row>
    <row r="61" spans="2:51" ht="15.6" customHeight="1" x14ac:dyDescent="0.25">
      <c r="B61" s="212">
        <f t="shared" ref="B61:B72" si="24">IF(AND($D$4&lt;=AD61,$D$4&gt;=AE61),AF61+AG61*$D$4+AH61*40+AI61*$D$4*$D$4+AJ61*$D$4*40+AK61*40*40+AL61*$D$4*$D$4*$D$4+AM61*40*$D$4*$D$4+AN61*$D$4*40*40+AO61*40*40*40,0)/1000</f>
        <v>9.7158936399778337</v>
      </c>
      <c r="C61" s="212">
        <f t="shared" ref="C61:C72" si="25">IF(AND($D$4&lt;=AD61,$D$4&gt;=AE61),AP61+AQ61*$D$4+AR61*40+AS61*$D$4*$D$4+AT61*$D$4*40+AU61*40*40+AV61*$D$4*$D$4*$D$4+AW61*40*$D$4*$D$4+AX61*$D$4*40*40+AY61*40*40*40,0)/1000</f>
        <v>3.894188375173365</v>
      </c>
      <c r="D61" s="212">
        <f t="shared" ref="D61:D72" si="26">IF(AND($D$4&lt;=AD61,$D$4&gt;=AE61),AF61+AG61*$D$4+AH61*45+AI61*$D$4*$D$4+AJ61*$D$4*45+AK61*45*45+AL61*$D$4*$D$4*$D$4+AM61*45*$D$4*$D$4+AN61*$D$4*45*45+AO61*45*45*45,0)/1000</f>
        <v>8.7022030201732115</v>
      </c>
      <c r="E61" s="212">
        <f t="shared" ref="E61:E72" si="27">IF(AND($D$4&lt;=AD61,$D$4&gt;=AE61),AP61+AQ61*$D$4+AR61*45+AS61*$D$4*$D$4+AT61*$D$4*45+AU61*45*45+AV61*$D$4*$D$4*$D$4+AW61*45*$D$4*$D$4+AX61*$D$4*45*45+AY61*45*45*45,0)/1000</f>
        <v>4.088113950192791</v>
      </c>
      <c r="F61" s="212">
        <f t="shared" ref="F61:F72" si="28">IF(AND($D$4&lt;=AD61,$D$4&gt;=AE61),AF61+AG61*$D$4+AH61*50+AI61*$D$4*$D$4+AJ61*$D$4*50+AK61*50*50+AL61*$D$4*$D$4*$D$4+AM61*50*$D$4*$D$4+AN61*$D$4*50*50+AO61*50*50*50,0)/1000</f>
        <v>7.6635135510491077</v>
      </c>
      <c r="G61" s="212">
        <f t="shared" ref="G61:G72" si="29">IF(AND($D$4&lt;=AD61,$D$4&gt;=AE61),AP61+AQ61*$D$4+AR61*50+AS61*$D$4*$D$4+AT61*$D$4*50+AU61*50*50+AV61*$D$4*$D$4*$D$4+AW61*50*$D$4*$D$4+AX61*$D$4*50*50+AY61*50*50*50,0)/1000</f>
        <v>4.2499528292101427</v>
      </c>
      <c r="H61" s="214" t="s">
        <v>407</v>
      </c>
      <c r="I61" s="215">
        <v>33800</v>
      </c>
      <c r="J61" s="214" t="s">
        <v>459</v>
      </c>
      <c r="K61" s="215">
        <v>33200</v>
      </c>
      <c r="L61" s="214" t="s">
        <v>409</v>
      </c>
      <c r="M61" s="216">
        <v>13300</v>
      </c>
      <c r="N61" s="214" t="s">
        <v>531</v>
      </c>
      <c r="O61" s="215">
        <v>13000</v>
      </c>
      <c r="P61" s="214" t="s">
        <v>411</v>
      </c>
      <c r="Q61" s="216">
        <v>3300</v>
      </c>
      <c r="R61" s="215">
        <v>10600</v>
      </c>
      <c r="S61" s="215">
        <v>5400</v>
      </c>
      <c r="T61" s="215">
        <v>2800</v>
      </c>
      <c r="U61" s="215">
        <v>4900</v>
      </c>
      <c r="V61" s="308" t="s">
        <v>951</v>
      </c>
      <c r="W61" s="293" t="s">
        <v>312</v>
      </c>
      <c r="X61" s="304"/>
      <c r="Y61" s="304"/>
      <c r="AA61" s="311" t="s">
        <v>916</v>
      </c>
      <c r="AB61" s="268"/>
      <c r="AC61" s="268"/>
      <c r="AD61" s="269">
        <v>5</v>
      </c>
      <c r="AE61" s="269">
        <v>-25</v>
      </c>
      <c r="AF61" s="286">
        <v>24859.484368178899</v>
      </c>
      <c r="AG61" s="286">
        <v>955.24046521915</v>
      </c>
      <c r="AH61" s="286">
        <v>-205.797347839922</v>
      </c>
      <c r="AI61" s="286">
        <v>13.223725261558799</v>
      </c>
      <c r="AJ61" s="286">
        <v>-7.8700497330457004</v>
      </c>
      <c r="AK61" s="286">
        <v>-1.2211841900127101</v>
      </c>
      <c r="AL61" s="286">
        <v>6.1607841623680999E-2</v>
      </c>
      <c r="AM61" s="286">
        <v>-9.1035127696390106E-2</v>
      </c>
      <c r="AN61" s="286">
        <v>-1.8478377003217E-2</v>
      </c>
      <c r="AO61" s="286">
        <v>3.9735069154884896E-3</v>
      </c>
      <c r="AP61" s="286">
        <v>913.717482778403</v>
      </c>
      <c r="AQ61" s="286">
        <v>-59.949386669434503</v>
      </c>
      <c r="AR61" s="286">
        <v>107.00299119698199</v>
      </c>
      <c r="AS61" s="286">
        <v>-1.65955758990816</v>
      </c>
      <c r="AT61" s="286">
        <v>2.6504642136434899</v>
      </c>
      <c r="AU61" s="286">
        <v>-0.46019891128804602</v>
      </c>
      <c r="AV61" s="286">
        <v>-1.1423066737963001E-2</v>
      </c>
      <c r="AW61" s="286">
        <v>1.338077740492E-2</v>
      </c>
      <c r="AX61" s="286">
        <v>-7.4988898661484497E-3</v>
      </c>
      <c r="AY61" s="286">
        <v>-1.9001770919624299E-3</v>
      </c>
    </row>
    <row r="62" spans="2:51" ht="15.6" customHeight="1" x14ac:dyDescent="0.25">
      <c r="B62" s="212">
        <f t="shared" si="24"/>
        <v>12.178346285313291</v>
      </c>
      <c r="C62" s="212">
        <f t="shared" si="25"/>
        <v>4.899806766303108</v>
      </c>
      <c r="D62" s="212">
        <f t="shared" si="26"/>
        <v>10.909560237137518</v>
      </c>
      <c r="E62" s="212">
        <f t="shared" si="27"/>
        <v>5.1430575450534128</v>
      </c>
      <c r="F62" s="212">
        <f t="shared" si="28"/>
        <v>9.6198307776812939</v>
      </c>
      <c r="G62" s="212">
        <f t="shared" si="29"/>
        <v>5.348350238110938</v>
      </c>
      <c r="H62" s="214" t="s">
        <v>571</v>
      </c>
      <c r="I62" s="215">
        <v>51800</v>
      </c>
      <c r="J62" s="214" t="s">
        <v>459</v>
      </c>
      <c r="K62" s="215">
        <v>33200</v>
      </c>
      <c r="L62" s="214" t="s">
        <v>572</v>
      </c>
      <c r="M62" s="216">
        <v>16100</v>
      </c>
      <c r="N62" s="214" t="s">
        <v>410</v>
      </c>
      <c r="O62" s="216">
        <v>17600</v>
      </c>
      <c r="P62" s="214" t="s">
        <v>573</v>
      </c>
      <c r="Q62" s="216">
        <v>5800</v>
      </c>
      <c r="R62" s="215">
        <v>10600</v>
      </c>
      <c r="S62" s="215">
        <v>5400</v>
      </c>
      <c r="T62" s="215">
        <v>2800</v>
      </c>
      <c r="U62" s="215">
        <v>4900</v>
      </c>
      <c r="V62" s="308" t="s">
        <v>952</v>
      </c>
      <c r="W62" s="293" t="s">
        <v>312</v>
      </c>
      <c r="X62" s="304"/>
      <c r="Y62" s="304"/>
      <c r="AA62" s="311" t="s">
        <v>919</v>
      </c>
      <c r="AB62" s="268"/>
      <c r="AC62" s="268"/>
      <c r="AD62" s="269">
        <v>5</v>
      </c>
      <c r="AE62" s="269">
        <v>-25</v>
      </c>
      <c r="AF62" s="286">
        <v>31432.631495011301</v>
      </c>
      <c r="AG62" s="286">
        <v>1183.36672474276</v>
      </c>
      <c r="AH62" s="286">
        <v>-272.98632874146</v>
      </c>
      <c r="AI62" s="286">
        <v>16.179848183879201</v>
      </c>
      <c r="AJ62" s="286">
        <v>-9.4348658091265296</v>
      </c>
      <c r="AK62" s="286">
        <v>-1.2836439967794699</v>
      </c>
      <c r="AL62" s="286">
        <v>7.6904861670034505E-2</v>
      </c>
      <c r="AM62" s="286">
        <v>-0.102991026421243</v>
      </c>
      <c r="AN62" s="286">
        <v>-2.1283428068787E-2</v>
      </c>
      <c r="AO62" s="286">
        <v>4.8291962257972403E-3</v>
      </c>
      <c r="AP62" s="286">
        <v>1160.2121490207401</v>
      </c>
      <c r="AQ62" s="286">
        <v>-81.236300859223206</v>
      </c>
      <c r="AR62" s="286">
        <v>135.73480019576701</v>
      </c>
      <c r="AS62" s="286">
        <v>-2.3057428451554798</v>
      </c>
      <c r="AT62" s="286">
        <v>3.61231171949848</v>
      </c>
      <c r="AU62" s="286">
        <v>-0.59565723022964101</v>
      </c>
      <c r="AV62" s="286">
        <v>-1.59233005388487E-2</v>
      </c>
      <c r="AW62" s="286">
        <v>2.09811765180524E-2</v>
      </c>
      <c r="AX62" s="286">
        <v>-9.2417599787599902E-3</v>
      </c>
      <c r="AY62" s="286">
        <v>-1.8957191363968399E-3</v>
      </c>
    </row>
    <row r="63" spans="2:51" ht="15.6" customHeight="1" x14ac:dyDescent="0.25">
      <c r="B63" s="212">
        <f t="shared" si="24"/>
        <v>14.262291599190345</v>
      </c>
      <c r="C63" s="212">
        <f t="shared" si="25"/>
        <v>5.6805422531760676</v>
      </c>
      <c r="D63" s="212">
        <f t="shared" si="26"/>
        <v>12.831893751989192</v>
      </c>
      <c r="E63" s="212">
        <f t="shared" si="27"/>
        <v>5.9724151825847178</v>
      </c>
      <c r="F63" s="212">
        <f t="shared" si="28"/>
        <v>11.379460384661844</v>
      </c>
      <c r="G63" s="212">
        <f t="shared" si="29"/>
        <v>6.2294412524500222</v>
      </c>
      <c r="H63" s="214" t="s">
        <v>416</v>
      </c>
      <c r="I63" s="216">
        <v>62000</v>
      </c>
      <c r="J63" s="214" t="s">
        <v>408</v>
      </c>
      <c r="K63" s="215">
        <v>33800</v>
      </c>
      <c r="L63" s="214" t="s">
        <v>418</v>
      </c>
      <c r="M63" s="216">
        <v>17500</v>
      </c>
      <c r="N63" s="214" t="s">
        <v>410</v>
      </c>
      <c r="O63" s="216">
        <v>17600</v>
      </c>
      <c r="P63" s="214" t="s">
        <v>420</v>
      </c>
      <c r="Q63" s="216">
        <v>15700</v>
      </c>
      <c r="R63" s="215">
        <v>10600</v>
      </c>
      <c r="S63" s="215">
        <v>5400</v>
      </c>
      <c r="T63" s="215">
        <v>2800</v>
      </c>
      <c r="U63" s="215">
        <v>4900</v>
      </c>
      <c r="V63" s="308" t="s">
        <v>953</v>
      </c>
      <c r="W63" s="293" t="s">
        <v>312</v>
      </c>
      <c r="X63" s="304"/>
      <c r="Y63" s="304"/>
      <c r="AA63" s="311" t="s">
        <v>922</v>
      </c>
      <c r="AB63" s="268"/>
      <c r="AC63" s="268"/>
      <c r="AD63" s="269">
        <v>5</v>
      </c>
      <c r="AE63" s="269">
        <v>-25</v>
      </c>
      <c r="AF63" s="286">
        <v>36300.491907727599</v>
      </c>
      <c r="AG63" s="286">
        <v>1327.56469296367</v>
      </c>
      <c r="AH63" s="286">
        <v>-325.85469361214803</v>
      </c>
      <c r="AI63" s="286">
        <v>17.9103121298382</v>
      </c>
      <c r="AJ63" s="286">
        <v>-9.9850831691724498</v>
      </c>
      <c r="AK63" s="286">
        <v>-0.95121882002664804</v>
      </c>
      <c r="AL63" s="286">
        <v>8.7376094223071604E-2</v>
      </c>
      <c r="AM63" s="286">
        <v>-0.10266899858609101</v>
      </c>
      <c r="AN63" s="286">
        <v>-2.3496508439523198E-2</v>
      </c>
      <c r="AO63" s="286">
        <v>2.0410617267229399E-3</v>
      </c>
      <c r="AP63" s="286">
        <v>1459.9397564342801</v>
      </c>
      <c r="AQ63" s="286">
        <v>-92.493152014954603</v>
      </c>
      <c r="AR63" s="286">
        <v>153.137363522968</v>
      </c>
      <c r="AS63" s="286">
        <v>-2.6571921439153101</v>
      </c>
      <c r="AT63" s="286">
        <v>4.1104509152013096</v>
      </c>
      <c r="AU63" s="286">
        <v>-0.738020510761765</v>
      </c>
      <c r="AV63" s="286">
        <v>-1.8420781494646401E-2</v>
      </c>
      <c r="AW63" s="286">
        <v>2.4554942399056801E-2</v>
      </c>
      <c r="AX63" s="286">
        <v>-1.1083477390562899E-2</v>
      </c>
      <c r="AY63" s="286">
        <v>-5.1667743711688295E-4</v>
      </c>
    </row>
    <row r="64" spans="2:51" ht="15.6" customHeight="1" x14ac:dyDescent="0.25">
      <c r="B64" s="212">
        <f t="shared" si="24"/>
        <v>17.773271891138322</v>
      </c>
      <c r="C64" s="212">
        <f t="shared" si="25"/>
        <v>7.1388921751350951</v>
      </c>
      <c r="D64" s="212">
        <f t="shared" si="26"/>
        <v>16.004875899949162</v>
      </c>
      <c r="E64" s="212">
        <f t="shared" si="27"/>
        <v>7.5051448194116013</v>
      </c>
      <c r="F64" s="212">
        <f t="shared" si="28"/>
        <v>14.224956917771053</v>
      </c>
      <c r="G64" s="212">
        <f t="shared" si="29"/>
        <v>7.8326241391750893</v>
      </c>
      <c r="H64" s="214" t="s">
        <v>416</v>
      </c>
      <c r="I64" s="216">
        <v>62000</v>
      </c>
      <c r="J64" s="214" t="s">
        <v>408</v>
      </c>
      <c r="K64" s="215">
        <v>33800</v>
      </c>
      <c r="L64" s="214" t="s">
        <v>418</v>
      </c>
      <c r="M64" s="216">
        <v>17500</v>
      </c>
      <c r="N64" s="214" t="s">
        <v>410</v>
      </c>
      <c r="O64" s="216">
        <v>17600</v>
      </c>
      <c r="P64" s="214" t="s">
        <v>420</v>
      </c>
      <c r="Q64" s="216">
        <v>15700</v>
      </c>
      <c r="R64" s="215">
        <v>10600</v>
      </c>
      <c r="S64" s="215">
        <v>5400</v>
      </c>
      <c r="T64" s="215">
        <v>2800</v>
      </c>
      <c r="U64" s="215">
        <v>4900</v>
      </c>
      <c r="V64" s="308" t="s">
        <v>954</v>
      </c>
      <c r="W64" s="293" t="s">
        <v>312</v>
      </c>
      <c r="X64" s="304"/>
      <c r="Y64" s="304"/>
      <c r="AA64" s="311" t="s">
        <v>925</v>
      </c>
      <c r="AB64" s="268"/>
      <c r="AC64" s="268"/>
      <c r="AD64" s="269">
        <v>5</v>
      </c>
      <c r="AE64" s="269">
        <v>-25</v>
      </c>
      <c r="AF64" s="286">
        <v>45758.637163155901</v>
      </c>
      <c r="AG64" s="286">
        <v>1625.9461992643601</v>
      </c>
      <c r="AH64" s="286">
        <v>-443.05181279219801</v>
      </c>
      <c r="AI64" s="286">
        <v>21.637004017167101</v>
      </c>
      <c r="AJ64" s="286">
        <v>-11.6525180961104</v>
      </c>
      <c r="AK64" s="286">
        <v>-0.41545281589872102</v>
      </c>
      <c r="AL64" s="286">
        <v>0.109199407098586</v>
      </c>
      <c r="AM64" s="286">
        <v>-0.107944519642988</v>
      </c>
      <c r="AN64" s="286">
        <v>-2.5708902624106099E-2</v>
      </c>
      <c r="AO64" s="286">
        <v>-5.3404466756465602E-4</v>
      </c>
      <c r="AP64" s="286">
        <v>1875.8694679866201</v>
      </c>
      <c r="AQ64" s="286">
        <v>-126.81474934988999</v>
      </c>
      <c r="AR64" s="286">
        <v>192.99026371485999</v>
      </c>
      <c r="AS64" s="286">
        <v>-3.7250341478740299</v>
      </c>
      <c r="AT64" s="286">
        <v>5.6653314716957199</v>
      </c>
      <c r="AU64" s="286">
        <v>-0.94254478302587796</v>
      </c>
      <c r="AV64" s="286">
        <v>-2.5943838075077899E-2</v>
      </c>
      <c r="AW64" s="286">
        <v>3.8751473047651801E-2</v>
      </c>
      <c r="AX64" s="286">
        <v>-1.4371736224372799E-2</v>
      </c>
      <c r="AY64" s="286">
        <v>1.7304392979097699E-4</v>
      </c>
    </row>
    <row r="65" spans="2:51" ht="15.6" customHeight="1" x14ac:dyDescent="0.25">
      <c r="B65" s="212">
        <f t="shared" si="24"/>
        <v>22.400470204350132</v>
      </c>
      <c r="C65" s="212">
        <f t="shared" si="25"/>
        <v>8.61197829262324</v>
      </c>
      <c r="D65" s="212">
        <f t="shared" si="26"/>
        <v>20.051686110906104</v>
      </c>
      <c r="E65" s="212">
        <f t="shared" si="27"/>
        <v>9.0266595905308815</v>
      </c>
      <c r="F65" s="212">
        <f t="shared" si="28"/>
        <v>17.712585891417302</v>
      </c>
      <c r="G65" s="212">
        <f t="shared" si="29"/>
        <v>9.4083559744233014</v>
      </c>
      <c r="H65" s="214" t="s">
        <v>416</v>
      </c>
      <c r="I65" s="216">
        <v>62000</v>
      </c>
      <c r="J65" s="214" t="s">
        <v>417</v>
      </c>
      <c r="K65" s="215">
        <v>51800</v>
      </c>
      <c r="L65" s="214" t="s">
        <v>418</v>
      </c>
      <c r="M65" s="216">
        <v>17500</v>
      </c>
      <c r="N65" s="214" t="s">
        <v>559</v>
      </c>
      <c r="O65" s="216">
        <v>21000</v>
      </c>
      <c r="P65" s="214" t="s">
        <v>420</v>
      </c>
      <c r="Q65" s="216">
        <v>15700</v>
      </c>
      <c r="R65" s="215">
        <v>10600</v>
      </c>
      <c r="S65" s="215">
        <v>5400</v>
      </c>
      <c r="T65" s="215">
        <v>2800</v>
      </c>
      <c r="U65" s="215">
        <v>4900</v>
      </c>
      <c r="V65" s="308" t="s">
        <v>955</v>
      </c>
      <c r="W65" s="293" t="s">
        <v>312</v>
      </c>
      <c r="X65" s="304"/>
      <c r="Y65" s="304"/>
      <c r="AA65" s="311" t="s">
        <v>928</v>
      </c>
      <c r="AB65" s="268"/>
      <c r="AC65" s="268"/>
      <c r="AD65" s="269">
        <v>5</v>
      </c>
      <c r="AE65" s="269">
        <v>-25</v>
      </c>
      <c r="AF65" s="286">
        <v>60975.015602204898</v>
      </c>
      <c r="AG65" s="286">
        <v>2205.6324769600301</v>
      </c>
      <c r="AH65" s="286">
        <v>-660.67150291794201</v>
      </c>
      <c r="AI65" s="286">
        <v>29.446845651480601</v>
      </c>
      <c r="AJ65" s="286">
        <v>-17.862872151858401</v>
      </c>
      <c r="AK65" s="286">
        <v>0.269307570377191</v>
      </c>
      <c r="AL65" s="286">
        <v>0.14596667522582299</v>
      </c>
      <c r="AM65" s="286">
        <v>-0.16145291511436299</v>
      </c>
      <c r="AN65" s="286">
        <v>-1.9143937108162399E-2</v>
      </c>
      <c r="AO65" s="286">
        <v>-1.9782923137348198E-3</v>
      </c>
      <c r="AP65" s="286">
        <v>2975.58989196419</v>
      </c>
      <c r="AQ65" s="286">
        <v>-149.16324532119901</v>
      </c>
      <c r="AR65" s="286">
        <v>212.36068359947299</v>
      </c>
      <c r="AS65" s="286">
        <v>-4.7698084674164596</v>
      </c>
      <c r="AT65" s="286">
        <v>7.3287040393549496</v>
      </c>
      <c r="AU65" s="286">
        <v>-0.993808269022319</v>
      </c>
      <c r="AV65" s="286">
        <v>-3.5158151225582898E-2</v>
      </c>
      <c r="AW65" s="286">
        <v>5.4271001868364997E-2</v>
      </c>
      <c r="AX65" s="286">
        <v>-2.1160295598678699E-2</v>
      </c>
      <c r="AY65" s="286">
        <v>9.0745950171210795E-4</v>
      </c>
    </row>
    <row r="66" spans="2:51" ht="15.6" customHeight="1" x14ac:dyDescent="0.25">
      <c r="B66" s="212">
        <f t="shared" si="24"/>
        <v>30.556751475687296</v>
      </c>
      <c r="C66" s="212">
        <f t="shared" si="25"/>
        <v>11.640844179374804</v>
      </c>
      <c r="D66" s="212">
        <f t="shared" si="26"/>
        <v>27.362368465344726</v>
      </c>
      <c r="E66" s="212">
        <f t="shared" si="27"/>
        <v>12.203044377646151</v>
      </c>
      <c r="F66" s="212">
        <f t="shared" si="28"/>
        <v>24.179228572898893</v>
      </c>
      <c r="G66" s="212">
        <f t="shared" si="29"/>
        <v>12.723066228385662</v>
      </c>
      <c r="H66" s="214" t="s">
        <v>416</v>
      </c>
      <c r="I66" s="216">
        <v>62000</v>
      </c>
      <c r="J66" s="214" t="s">
        <v>417</v>
      </c>
      <c r="K66" s="215">
        <v>51800</v>
      </c>
      <c r="L66" s="214" t="s">
        <v>418</v>
      </c>
      <c r="M66" s="216">
        <v>17500</v>
      </c>
      <c r="N66" s="214" t="s">
        <v>419</v>
      </c>
      <c r="O66" s="216">
        <v>25200</v>
      </c>
      <c r="P66" s="214" t="s">
        <v>420</v>
      </c>
      <c r="Q66" s="216">
        <v>15700</v>
      </c>
      <c r="R66" s="215">
        <v>10600</v>
      </c>
      <c r="S66" s="215">
        <v>5400</v>
      </c>
      <c r="T66" s="215">
        <v>2800</v>
      </c>
      <c r="U66" s="215">
        <v>4900</v>
      </c>
      <c r="V66" s="308" t="s">
        <v>956</v>
      </c>
      <c r="W66" s="293" t="s">
        <v>312</v>
      </c>
      <c r="X66" s="304"/>
      <c r="Y66" s="304"/>
      <c r="AA66" s="311" t="s">
        <v>931</v>
      </c>
      <c r="AB66" s="268"/>
      <c r="AC66" s="268"/>
      <c r="AD66" s="269">
        <v>5</v>
      </c>
      <c r="AE66" s="269">
        <v>-25</v>
      </c>
      <c r="AF66" s="286">
        <v>83076.075236289194</v>
      </c>
      <c r="AG66" s="286">
        <v>3004.8060807265801</v>
      </c>
      <c r="AH66" s="286">
        <v>-900.94827312520397</v>
      </c>
      <c r="AI66" s="286">
        <v>40.207105962817899</v>
      </c>
      <c r="AJ66" s="286">
        <v>-24.2562621195638</v>
      </c>
      <c r="AK66" s="286">
        <v>0.4558938946601</v>
      </c>
      <c r="AL66" s="286">
        <v>0.20025995440847</v>
      </c>
      <c r="AM66" s="286">
        <v>-0.219151224803773</v>
      </c>
      <c r="AN66" s="286">
        <v>-2.6681436555441699E-2</v>
      </c>
      <c r="AO66" s="286">
        <v>-3.6877474242955999E-3</v>
      </c>
      <c r="AP66" s="286">
        <v>4025.9087300375099</v>
      </c>
      <c r="AQ66" s="286">
        <v>-204.83960869914901</v>
      </c>
      <c r="AR66" s="286">
        <v>287.02147049716802</v>
      </c>
      <c r="AS66" s="286">
        <v>-6.5469556429906701</v>
      </c>
      <c r="AT66" s="286">
        <v>9.9931272559643105</v>
      </c>
      <c r="AU66" s="286">
        <v>-1.37403260293451</v>
      </c>
      <c r="AV66" s="286">
        <v>-4.8572205259915298E-2</v>
      </c>
      <c r="AW66" s="286">
        <v>7.58276336099451E-2</v>
      </c>
      <c r="AX66" s="286">
        <v>-2.9550471619581499E-2</v>
      </c>
      <c r="AY66" s="286">
        <v>1.74045137853263E-3</v>
      </c>
    </row>
    <row r="67" spans="2:51" ht="15.6" customHeight="1" x14ac:dyDescent="0.25">
      <c r="B67" s="212">
        <f t="shared" si="24"/>
        <v>34.359720772041612</v>
      </c>
      <c r="C67" s="212">
        <f t="shared" si="25"/>
        <v>13.021159687574681</v>
      </c>
      <c r="D67" s="212">
        <f t="shared" si="26"/>
        <v>30.808846618582628</v>
      </c>
      <c r="E67" s="212">
        <f t="shared" si="27"/>
        <v>13.620967467887068</v>
      </c>
      <c r="F67" s="212">
        <f t="shared" si="28"/>
        <v>27.234248003929213</v>
      </c>
      <c r="G67" s="212">
        <f t="shared" si="29"/>
        <v>14.134921453756451</v>
      </c>
      <c r="H67" s="214" t="s">
        <v>416</v>
      </c>
      <c r="I67" s="216">
        <v>62000</v>
      </c>
      <c r="J67" s="214" t="s">
        <v>417</v>
      </c>
      <c r="K67" s="215">
        <v>51800</v>
      </c>
      <c r="L67" s="214" t="s">
        <v>418</v>
      </c>
      <c r="M67" s="216">
        <v>17500</v>
      </c>
      <c r="N67" s="214" t="s">
        <v>419</v>
      </c>
      <c r="O67" s="216">
        <v>25200</v>
      </c>
      <c r="P67" s="214" t="s">
        <v>420</v>
      </c>
      <c r="Q67" s="216">
        <v>15700</v>
      </c>
      <c r="R67" s="215">
        <v>10600</v>
      </c>
      <c r="S67" s="215">
        <v>5400</v>
      </c>
      <c r="T67" s="215">
        <v>2800</v>
      </c>
      <c r="U67" s="215">
        <v>4900</v>
      </c>
      <c r="V67" s="308" t="s">
        <v>957</v>
      </c>
      <c r="W67" s="293" t="s">
        <v>312</v>
      </c>
      <c r="X67" s="304"/>
      <c r="Y67" s="304"/>
      <c r="AA67" s="311" t="s">
        <v>934</v>
      </c>
      <c r="AB67" s="268"/>
      <c r="AC67" s="268"/>
      <c r="AD67" s="269">
        <v>5</v>
      </c>
      <c r="AE67" s="269">
        <v>-25</v>
      </c>
      <c r="AF67" s="286">
        <v>88606.033576913498</v>
      </c>
      <c r="AG67" s="286">
        <v>3138.635960864</v>
      </c>
      <c r="AH67" s="286">
        <v>-817.65624057771004</v>
      </c>
      <c r="AI67" s="286">
        <v>41.076441299820097</v>
      </c>
      <c r="AJ67" s="286">
        <v>-22.2067239833931</v>
      </c>
      <c r="AK67" s="286">
        <v>-2.25709186679445</v>
      </c>
      <c r="AL67" s="286">
        <v>0.20215074280499101</v>
      </c>
      <c r="AM67" s="286">
        <v>-0.21319028699228301</v>
      </c>
      <c r="AN67" s="286">
        <v>-6.0140358101102298E-2</v>
      </c>
      <c r="AO67" s="286">
        <v>8.7496226807009907E-3</v>
      </c>
      <c r="AP67" s="286">
        <v>3940.2929827579501</v>
      </c>
      <c r="AQ67" s="286">
        <v>-198.766361740668</v>
      </c>
      <c r="AR67" s="286">
        <v>340.19161459949498</v>
      </c>
      <c r="AS67" s="286">
        <v>-5.7021099111832703</v>
      </c>
      <c r="AT67" s="286">
        <v>9.8350293596523404</v>
      </c>
      <c r="AU67" s="286">
        <v>-1.5042346466436201</v>
      </c>
      <c r="AV67" s="286">
        <v>-3.5081056519605802E-2</v>
      </c>
      <c r="AW67" s="286">
        <v>6.5357054609087903E-2</v>
      </c>
      <c r="AX67" s="286">
        <v>-1.7845748844155102E-2</v>
      </c>
      <c r="AY67" s="286">
        <v>-2.8985091159864701E-3</v>
      </c>
    </row>
    <row r="68" spans="2:51" ht="15.6" customHeight="1" x14ac:dyDescent="0.25">
      <c r="B68" s="212">
        <f t="shared" si="24"/>
        <v>40.559518416658818</v>
      </c>
      <c r="C68" s="212">
        <f t="shared" si="25"/>
        <v>15.479364950851529</v>
      </c>
      <c r="D68" s="212">
        <f t="shared" si="26"/>
        <v>36.453098705460043</v>
      </c>
      <c r="E68" s="212">
        <f t="shared" si="27"/>
        <v>16.196579249356368</v>
      </c>
      <c r="F68" s="212">
        <f t="shared" si="28"/>
        <v>32.298872101590746</v>
      </c>
      <c r="G68" s="212">
        <f t="shared" si="29"/>
        <v>16.819383967886299</v>
      </c>
      <c r="H68" s="214" t="s">
        <v>935</v>
      </c>
      <c r="I68" s="216">
        <v>108200</v>
      </c>
      <c r="J68" s="214" t="s">
        <v>820</v>
      </c>
      <c r="K68" s="216">
        <v>62000</v>
      </c>
      <c r="L68" s="214" t="s">
        <v>418</v>
      </c>
      <c r="M68" s="216">
        <v>17500</v>
      </c>
      <c r="N68" s="214" t="s">
        <v>822</v>
      </c>
      <c r="O68" s="216">
        <v>29600</v>
      </c>
      <c r="P68" s="214" t="s">
        <v>420</v>
      </c>
      <c r="Q68" s="216">
        <v>15700</v>
      </c>
      <c r="R68" s="215">
        <v>10600</v>
      </c>
      <c r="S68" s="215">
        <v>5400</v>
      </c>
      <c r="T68" s="215">
        <v>2800</v>
      </c>
      <c r="U68" s="215">
        <v>4900</v>
      </c>
      <c r="V68" s="308" t="s">
        <v>958</v>
      </c>
      <c r="W68" s="293" t="s">
        <v>312</v>
      </c>
      <c r="X68" s="304"/>
      <c r="Y68" s="304"/>
      <c r="AA68" s="311" t="s">
        <v>938</v>
      </c>
      <c r="AB68" s="268"/>
      <c r="AC68" s="268"/>
      <c r="AD68" s="269">
        <v>5</v>
      </c>
      <c r="AE68" s="269">
        <v>-25</v>
      </c>
      <c r="AF68" s="286">
        <v>102566.137187981</v>
      </c>
      <c r="AG68" s="286">
        <v>3646.3093346044202</v>
      </c>
      <c r="AH68" s="286">
        <v>-903.59832608655995</v>
      </c>
      <c r="AI68" s="286">
        <v>47.839833648510002</v>
      </c>
      <c r="AJ68" s="286">
        <v>-25.908770057992999</v>
      </c>
      <c r="AK68" s="286">
        <v>-3.2617482121717298</v>
      </c>
      <c r="AL68" s="286">
        <v>0.23352722120036901</v>
      </c>
      <c r="AM68" s="286">
        <v>-0.25837329122556701</v>
      </c>
      <c r="AN68" s="286">
        <v>-7.5111838197788397E-2</v>
      </c>
      <c r="AO68" s="286">
        <v>1.15147553835781E-2</v>
      </c>
      <c r="AP68" s="286">
        <v>4945.1282835178199</v>
      </c>
      <c r="AQ68" s="286">
        <v>-214.22656596932299</v>
      </c>
      <c r="AR68" s="286">
        <v>399.94445899632501</v>
      </c>
      <c r="AS68" s="286">
        <v>-6.4023255854828998</v>
      </c>
      <c r="AT68" s="286">
        <v>11.303256972424499</v>
      </c>
      <c r="AU68" s="286">
        <v>-1.9417197651884901</v>
      </c>
      <c r="AV68" s="286">
        <v>-4.1032410411768097E-2</v>
      </c>
      <c r="AW68" s="286">
        <v>7.2606666782460305E-2</v>
      </c>
      <c r="AX68" s="286">
        <v>-2.71460332728111E-2</v>
      </c>
      <c r="AY68" s="286">
        <v>-1.61431234842864E-3</v>
      </c>
    </row>
    <row r="69" spans="2:51" ht="15.6" customHeight="1" x14ac:dyDescent="0.25">
      <c r="B69" s="212">
        <f t="shared" si="24"/>
        <v>46.628749617842793</v>
      </c>
      <c r="C69" s="212">
        <f t="shared" si="25"/>
        <v>17.906049481521517</v>
      </c>
      <c r="D69" s="212">
        <f t="shared" si="26"/>
        <v>41.8962791654562</v>
      </c>
      <c r="E69" s="212">
        <f t="shared" si="27"/>
        <v>18.719666776001436</v>
      </c>
      <c r="F69" s="212">
        <f t="shared" si="28"/>
        <v>37.09393522736567</v>
      </c>
      <c r="G69" s="212">
        <f t="shared" si="29"/>
        <v>19.423191897870854</v>
      </c>
      <c r="H69" s="214" t="s">
        <v>935</v>
      </c>
      <c r="I69" s="216">
        <v>108200</v>
      </c>
      <c r="J69" s="214" t="s">
        <v>820</v>
      </c>
      <c r="K69" s="216">
        <v>62000</v>
      </c>
      <c r="L69" s="214" t="s">
        <v>418</v>
      </c>
      <c r="M69" s="216">
        <v>17500</v>
      </c>
      <c r="N69" s="214" t="s">
        <v>822</v>
      </c>
      <c r="O69" s="216">
        <v>29600</v>
      </c>
      <c r="P69" s="214" t="s">
        <v>420</v>
      </c>
      <c r="Q69" s="216">
        <v>15700</v>
      </c>
      <c r="R69" s="215">
        <v>10600</v>
      </c>
      <c r="S69" s="215">
        <v>5400</v>
      </c>
      <c r="T69" s="215">
        <v>2800</v>
      </c>
      <c r="U69" s="215">
        <v>4900</v>
      </c>
      <c r="V69" s="308" t="s">
        <v>959</v>
      </c>
      <c r="W69" s="293" t="s">
        <v>312</v>
      </c>
      <c r="X69" s="304"/>
      <c r="Y69" s="304"/>
      <c r="AA69" s="311" t="s">
        <v>941</v>
      </c>
      <c r="AB69" s="268"/>
      <c r="AC69" s="268"/>
      <c r="AD69" s="269">
        <v>5</v>
      </c>
      <c r="AE69" s="269">
        <v>-25</v>
      </c>
      <c r="AF69" s="286">
        <v>117029.03067177</v>
      </c>
      <c r="AG69" s="286">
        <v>4192.6028401112799</v>
      </c>
      <c r="AH69" s="286">
        <v>-987.85160754932497</v>
      </c>
      <c r="AI69" s="286">
        <v>55.231061598692101</v>
      </c>
      <c r="AJ69" s="286">
        <v>-29.966270413276298</v>
      </c>
      <c r="AK69" s="286">
        <v>-4.76762384310938</v>
      </c>
      <c r="AL69" s="286">
        <v>0.26757646850753702</v>
      </c>
      <c r="AM69" s="286">
        <v>-0.30987577731546301</v>
      </c>
      <c r="AN69" s="286">
        <v>-9.4835044466910698E-2</v>
      </c>
      <c r="AO69" s="286">
        <v>1.7939286550823101E-2</v>
      </c>
      <c r="AP69" s="286">
        <v>6005.4469487243996</v>
      </c>
      <c r="AQ69" s="286">
        <v>-221.81830031233901</v>
      </c>
      <c r="AR69" s="286">
        <v>460.27250195922898</v>
      </c>
      <c r="AS69" s="286">
        <v>-6.9492760494033101</v>
      </c>
      <c r="AT69" s="286">
        <v>12.7619795833143</v>
      </c>
      <c r="AU69" s="286">
        <v>-2.35440028908417</v>
      </c>
      <c r="AV69" s="286">
        <v>-4.5707139850606697E-2</v>
      </c>
      <c r="AW69" s="286">
        <v>7.7748875513582894E-2</v>
      </c>
      <c r="AX69" s="286">
        <v>-3.6348169945451002E-2</v>
      </c>
      <c r="AY69" s="286">
        <v>-1.5624063894821799E-3</v>
      </c>
    </row>
    <row r="70" spans="2:51" ht="15.6" customHeight="1" x14ac:dyDescent="0.25">
      <c r="B70" s="212">
        <f t="shared" si="24"/>
        <v>56.001008178908144</v>
      </c>
      <c r="C70" s="212">
        <f t="shared" si="25"/>
        <v>22.262380641851202</v>
      </c>
      <c r="D70" s="212">
        <f t="shared" si="26"/>
        <v>50.475305350932693</v>
      </c>
      <c r="E70" s="212">
        <f t="shared" si="27"/>
        <v>23.349431901655571</v>
      </c>
      <c r="F70" s="212">
        <f t="shared" si="28"/>
        <v>44.857761908028699</v>
      </c>
      <c r="G70" s="212">
        <f t="shared" si="29"/>
        <v>24.304448050877777</v>
      </c>
      <c r="H70" s="214" t="s">
        <v>935</v>
      </c>
      <c r="I70" s="216">
        <v>108200</v>
      </c>
      <c r="J70" s="214" t="s">
        <v>820</v>
      </c>
      <c r="K70" s="216">
        <v>62000</v>
      </c>
      <c r="L70" s="214" t="s">
        <v>418</v>
      </c>
      <c r="M70" s="216">
        <v>17500</v>
      </c>
      <c r="N70" s="214" t="s">
        <v>822</v>
      </c>
      <c r="O70" s="216">
        <v>29600</v>
      </c>
      <c r="P70" s="214" t="s">
        <v>420</v>
      </c>
      <c r="Q70" s="216">
        <v>15700</v>
      </c>
      <c r="R70" s="215">
        <v>10600</v>
      </c>
      <c r="S70" s="215">
        <v>5400</v>
      </c>
      <c r="T70" s="215">
        <v>2800</v>
      </c>
      <c r="U70" s="215">
        <v>4900</v>
      </c>
      <c r="V70" s="308" t="s">
        <v>942</v>
      </c>
      <c r="W70" s="293" t="s">
        <v>312</v>
      </c>
      <c r="X70" s="304"/>
      <c r="Y70" s="304"/>
      <c r="AA70" s="311" t="s">
        <v>944</v>
      </c>
      <c r="AB70" s="268"/>
      <c r="AC70" s="268"/>
      <c r="AD70" s="269">
        <v>5</v>
      </c>
      <c r="AE70" s="269">
        <v>-25</v>
      </c>
      <c r="AF70" s="286">
        <v>140469.30169550801</v>
      </c>
      <c r="AG70" s="286">
        <v>5033.4771609480704</v>
      </c>
      <c r="AH70" s="286">
        <v>-1276.39646665034</v>
      </c>
      <c r="AI70" s="286">
        <v>66.131926478895295</v>
      </c>
      <c r="AJ70" s="286">
        <v>-40.115548887929897</v>
      </c>
      <c r="AK70" s="286">
        <v>-3.3157086996250702</v>
      </c>
      <c r="AL70" s="286">
        <v>0.305599539063454</v>
      </c>
      <c r="AM70" s="286">
        <v>-0.429662635999006</v>
      </c>
      <c r="AN70" s="286">
        <v>-7.9152819540809896E-2</v>
      </c>
      <c r="AO70" s="286">
        <v>5.09161633811851E-3</v>
      </c>
      <c r="AP70" s="286">
        <v>7726.1776590781401</v>
      </c>
      <c r="AQ70" s="286">
        <v>-255.420732709628</v>
      </c>
      <c r="AR70" s="286">
        <v>529.09099141869899</v>
      </c>
      <c r="AS70" s="286">
        <v>-8.77019838236696</v>
      </c>
      <c r="AT70" s="286">
        <v>13.9362003371835</v>
      </c>
      <c r="AU70" s="286">
        <v>-1.87330934187578</v>
      </c>
      <c r="AV70" s="286">
        <v>-6.3313345217433994E-2</v>
      </c>
      <c r="AW70" s="286">
        <v>8.1795067957497899E-2</v>
      </c>
      <c r="AX70" s="286">
        <v>-2.13564996277106E-2</v>
      </c>
      <c r="AY70" s="286">
        <v>-7.2663545632910796E-3</v>
      </c>
    </row>
    <row r="71" spans="2:51" ht="15.6" customHeight="1" x14ac:dyDescent="0.25">
      <c r="B71" s="212">
        <f t="shared" si="24"/>
        <v>67.877872919441003</v>
      </c>
      <c r="C71" s="212">
        <f t="shared" si="25"/>
        <v>26.739474960165431</v>
      </c>
      <c r="D71" s="212">
        <f t="shared" si="26"/>
        <v>61.020287515820492</v>
      </c>
      <c r="E71" s="212">
        <f t="shared" si="27"/>
        <v>28.023748528111177</v>
      </c>
      <c r="F71" s="212">
        <f t="shared" si="28"/>
        <v>54.095740405455246</v>
      </c>
      <c r="G71" s="212">
        <f t="shared" si="29"/>
        <v>29.171079471464598</v>
      </c>
      <c r="H71" s="214" t="s">
        <v>830</v>
      </c>
      <c r="I71" s="216">
        <v>117100</v>
      </c>
      <c r="J71" s="214" t="s">
        <v>820</v>
      </c>
      <c r="K71" s="216">
        <v>62000</v>
      </c>
      <c r="L71" s="214" t="s">
        <v>821</v>
      </c>
      <c r="M71" s="216">
        <v>18400</v>
      </c>
      <c r="N71" s="214" t="s">
        <v>822</v>
      </c>
      <c r="O71" s="216">
        <v>29600</v>
      </c>
      <c r="P71" s="214" t="s">
        <v>823</v>
      </c>
      <c r="Q71" s="216">
        <v>22300</v>
      </c>
      <c r="R71" s="215">
        <v>10600</v>
      </c>
      <c r="S71" s="215">
        <v>5400</v>
      </c>
      <c r="T71" s="215">
        <v>2800</v>
      </c>
      <c r="U71" s="215">
        <v>4900</v>
      </c>
      <c r="V71" s="304" t="s">
        <v>945</v>
      </c>
      <c r="W71" s="293" t="s">
        <v>312</v>
      </c>
      <c r="X71" s="304"/>
      <c r="Y71" s="304"/>
      <c r="AA71" s="311" t="s">
        <v>947</v>
      </c>
      <c r="AB71" s="268"/>
      <c r="AC71" s="268"/>
      <c r="AD71" s="269">
        <v>0</v>
      </c>
      <c r="AE71" s="269">
        <v>-25</v>
      </c>
      <c r="AF71" s="286">
        <v>177674.767094515</v>
      </c>
      <c r="AG71" s="286">
        <v>6257.0438366174803</v>
      </c>
      <c r="AH71" s="286">
        <v>-1890.9058700206799</v>
      </c>
      <c r="AI71" s="286">
        <v>81.104163196173104</v>
      </c>
      <c r="AJ71" s="286">
        <v>-51.4302658501677</v>
      </c>
      <c r="AK71" s="286">
        <v>1.77338575215033</v>
      </c>
      <c r="AL71" s="286">
        <v>0.379586130650023</v>
      </c>
      <c r="AM71" s="286">
        <v>-0.49620150859755302</v>
      </c>
      <c r="AN71" s="286">
        <v>-6.4821643052461297E-2</v>
      </c>
      <c r="AO71" s="286">
        <v>-2.7858046796813501E-2</v>
      </c>
      <c r="AP71" s="286">
        <v>12789.5538969763</v>
      </c>
      <c r="AQ71" s="286">
        <v>-200.39754826436999</v>
      </c>
      <c r="AR71" s="286">
        <v>445.70020125737301</v>
      </c>
      <c r="AS71" s="286">
        <v>-8.8447033355184708</v>
      </c>
      <c r="AT71" s="286">
        <v>12.730677643970701</v>
      </c>
      <c r="AU71" s="286">
        <v>0.94742692391143701</v>
      </c>
      <c r="AV71" s="286">
        <v>-6.37655676931662E-2</v>
      </c>
      <c r="AW71" s="286">
        <v>7.41142025579931E-2</v>
      </c>
      <c r="AX71" s="286">
        <v>3.00703920297792E-3</v>
      </c>
      <c r="AY71" s="286">
        <v>-2.7083029805393E-2</v>
      </c>
    </row>
    <row r="72" spans="2:51" ht="15.6" customHeight="1" x14ac:dyDescent="0.25">
      <c r="B72" s="212">
        <f t="shared" si="24"/>
        <v>82.911461953607954</v>
      </c>
      <c r="C72" s="212">
        <f t="shared" si="25"/>
        <v>33.166834249824412</v>
      </c>
      <c r="D72" s="212">
        <f t="shared" si="26"/>
        <v>74.576618452157817</v>
      </c>
      <c r="E72" s="212">
        <f t="shared" si="27"/>
        <v>34.641615705428656</v>
      </c>
      <c r="F72" s="212">
        <f t="shared" si="28"/>
        <v>66.119890811720865</v>
      </c>
      <c r="G72" s="212">
        <f t="shared" si="29"/>
        <v>35.90663799571206</v>
      </c>
      <c r="H72" s="214" t="s">
        <v>869</v>
      </c>
      <c r="I72" s="216">
        <v>239200</v>
      </c>
      <c r="J72" s="214" t="s">
        <v>831</v>
      </c>
      <c r="K72" s="216">
        <v>66400</v>
      </c>
      <c r="L72" s="214" t="s">
        <v>832</v>
      </c>
      <c r="M72" s="216">
        <v>23600</v>
      </c>
      <c r="N72" s="214" t="s">
        <v>822</v>
      </c>
      <c r="O72" s="216">
        <v>29600</v>
      </c>
      <c r="P72" s="214" t="s">
        <v>834</v>
      </c>
      <c r="Q72" s="216">
        <v>24400</v>
      </c>
      <c r="R72" s="215">
        <v>10600</v>
      </c>
      <c r="S72" s="215">
        <v>5400</v>
      </c>
      <c r="T72" s="215">
        <v>2800</v>
      </c>
      <c r="U72" s="215">
        <v>4900</v>
      </c>
      <c r="V72" s="308" t="s">
        <v>960</v>
      </c>
      <c r="W72" s="293" t="s">
        <v>312</v>
      </c>
      <c r="X72" s="304"/>
      <c r="Y72" s="304"/>
      <c r="AA72" s="313" t="s">
        <v>949</v>
      </c>
      <c r="AB72" s="314"/>
      <c r="AC72" s="314"/>
      <c r="AD72" s="269">
        <v>0</v>
      </c>
      <c r="AE72" s="269">
        <v>-25</v>
      </c>
      <c r="AF72" s="286">
        <v>210006.35817801001</v>
      </c>
      <c r="AG72" s="286">
        <v>7547.3213001859303</v>
      </c>
      <c r="AH72" s="286">
        <v>-1916.22720435834</v>
      </c>
      <c r="AI72" s="286">
        <v>99.195570194894998</v>
      </c>
      <c r="AJ72" s="286">
        <v>-60.204007594064301</v>
      </c>
      <c r="AK72" s="286">
        <v>-5.4622396904726704</v>
      </c>
      <c r="AL72" s="286">
        <v>0.45817047498275998</v>
      </c>
      <c r="AM72" s="286">
        <v>-0.64384225503515102</v>
      </c>
      <c r="AN72" s="286">
        <v>-0.121278304919611</v>
      </c>
      <c r="AO72" s="286">
        <v>1.34205471225232E-2</v>
      </c>
      <c r="AP72" s="286">
        <v>12488.249740543401</v>
      </c>
      <c r="AQ72" s="286">
        <v>-359.39838148559602</v>
      </c>
      <c r="AR72" s="286">
        <v>766.10628421158106</v>
      </c>
      <c r="AS72" s="286">
        <v>-12.4368447037398</v>
      </c>
      <c r="AT72" s="286">
        <v>20.032652300825902</v>
      </c>
      <c r="AU72" s="286">
        <v>-2.8397616186430801</v>
      </c>
      <c r="AV72" s="286">
        <v>-8.7922723914023504E-2</v>
      </c>
      <c r="AW72" s="286">
        <v>0.112029343988427</v>
      </c>
      <c r="AX72" s="286">
        <v>-3.0840704547507401E-2</v>
      </c>
      <c r="AY72" s="286">
        <v>-1.2324657283324599E-2</v>
      </c>
    </row>
    <row r="74" spans="2:51" x14ac:dyDescent="0.25">
      <c r="B74" s="192" t="s">
        <v>745</v>
      </c>
      <c r="C74" s="189"/>
      <c r="D74" s="190"/>
      <c r="E74" s="191"/>
      <c r="F74" s="192"/>
      <c r="G74" s="189"/>
      <c r="H74" s="190"/>
      <c r="I74" s="190"/>
      <c r="J74" s="191"/>
      <c r="K74" s="191"/>
      <c r="L74" s="192"/>
      <c r="M74" s="192"/>
      <c r="N74" s="189"/>
      <c r="O74" s="189"/>
      <c r="P74" s="189"/>
      <c r="Q74" s="189"/>
      <c r="R74" s="190"/>
      <c r="S74" s="191"/>
      <c r="T74" s="191"/>
      <c r="U74" s="315"/>
      <c r="V74" s="316"/>
      <c r="W74" s="317"/>
      <c r="X74" s="318"/>
      <c r="Y74" s="319"/>
      <c r="Z74" s="320"/>
    </row>
    <row r="75" spans="2:51" x14ac:dyDescent="0.25">
      <c r="B75" s="188" t="s">
        <v>425</v>
      </c>
      <c r="C75" s="189"/>
      <c r="D75" s="190"/>
      <c r="E75" s="194"/>
      <c r="F75" s="188"/>
      <c r="G75" s="189"/>
      <c r="H75" s="190"/>
      <c r="I75" s="190"/>
      <c r="J75" s="194"/>
      <c r="K75" s="194"/>
      <c r="L75" s="188"/>
      <c r="M75" s="188"/>
      <c r="N75" s="189"/>
      <c r="O75" s="189"/>
      <c r="P75" s="189"/>
      <c r="Q75" s="189"/>
      <c r="R75" s="190"/>
      <c r="S75" s="194"/>
      <c r="T75" s="194"/>
      <c r="U75" s="321"/>
      <c r="V75" s="322"/>
      <c r="W75" s="323"/>
      <c r="X75" s="324"/>
      <c r="Y75" s="319"/>
      <c r="Z75" s="320"/>
    </row>
    <row r="76" spans="2:51" ht="37.5" customHeight="1" x14ac:dyDescent="0.25">
      <c r="B76" s="973" t="s">
        <v>426</v>
      </c>
      <c r="C76" s="973"/>
      <c r="D76" s="973"/>
      <c r="E76" s="973"/>
      <c r="F76" s="973"/>
      <c r="G76" s="973"/>
      <c r="H76" s="973"/>
      <c r="I76" s="973"/>
      <c r="J76" s="973"/>
      <c r="K76" s="973"/>
      <c r="L76" s="973"/>
      <c r="M76" s="973"/>
      <c r="N76" s="973"/>
      <c r="O76" s="973"/>
      <c r="P76" s="973"/>
      <c r="Q76" s="973"/>
      <c r="R76" s="973"/>
      <c r="S76" s="194"/>
      <c r="T76" s="194"/>
      <c r="U76" s="321"/>
      <c r="V76" s="322"/>
      <c r="W76" s="323"/>
      <c r="X76" s="324"/>
      <c r="Y76" s="319"/>
      <c r="Z76" s="320"/>
    </row>
    <row r="77" spans="2:51" ht="14.25" customHeight="1" x14ac:dyDescent="0.25">
      <c r="B77" s="960" t="s">
        <v>427</v>
      </c>
      <c r="C77" s="960"/>
      <c r="D77" s="960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7"/>
      <c r="Z77" s="197"/>
    </row>
    <row r="78" spans="2:51" ht="15" customHeight="1" x14ac:dyDescent="0.25">
      <c r="B78" s="961" t="s">
        <v>961</v>
      </c>
      <c r="C78" s="961"/>
      <c r="D78" s="961"/>
      <c r="E78" s="961"/>
      <c r="F78" s="961"/>
      <c r="G78" s="961"/>
      <c r="H78" s="961"/>
      <c r="I78" s="961"/>
      <c r="J78" s="961"/>
      <c r="K78" s="961"/>
      <c r="L78" s="961"/>
      <c r="M78" s="961"/>
      <c r="N78" s="961"/>
      <c r="O78" s="961"/>
      <c r="P78" s="961"/>
      <c r="Q78" s="961"/>
      <c r="R78" s="961"/>
      <c r="S78" s="961"/>
      <c r="T78" s="961"/>
      <c r="U78" s="961"/>
      <c r="V78" s="961"/>
      <c r="W78" s="961"/>
      <c r="X78" s="961"/>
      <c r="Y78" s="201"/>
      <c r="Z78" s="201"/>
    </row>
    <row r="79" spans="2:51" ht="15" customHeight="1" x14ac:dyDescent="0.25">
      <c r="B79" s="962" t="s">
        <v>962</v>
      </c>
      <c r="C79" s="962"/>
      <c r="D79" s="962"/>
      <c r="E79" s="962"/>
      <c r="F79" s="962"/>
      <c r="G79" s="962"/>
      <c r="H79" s="962"/>
      <c r="I79" s="962"/>
      <c r="J79" s="962"/>
      <c r="K79" s="962"/>
      <c r="L79" s="962"/>
      <c r="M79" s="962"/>
      <c r="N79" s="962"/>
      <c r="O79" s="962"/>
      <c r="P79" s="962"/>
      <c r="Q79" s="962"/>
      <c r="R79" s="962"/>
      <c r="S79" s="201"/>
      <c r="T79" s="201"/>
      <c r="U79" s="201"/>
      <c r="V79" s="201"/>
      <c r="W79" s="201"/>
      <c r="X79" s="201"/>
      <c r="Y79" s="201"/>
      <c r="Z79" s="201"/>
    </row>
    <row r="80" spans="2:51" ht="14.25" customHeight="1" x14ac:dyDescent="0.25">
      <c r="B80" s="962" t="s">
        <v>750</v>
      </c>
      <c r="C80" s="962"/>
      <c r="D80" s="962"/>
      <c r="E80" s="962"/>
      <c r="F80" s="962"/>
      <c r="G80" s="962"/>
      <c r="H80" s="962"/>
      <c r="I80" s="962"/>
      <c r="J80" s="962"/>
      <c r="K80" s="962"/>
      <c r="L80" s="962"/>
      <c r="M80" s="962"/>
      <c r="N80" s="962"/>
      <c r="O80" s="962"/>
      <c r="P80" s="962"/>
      <c r="Q80" s="962"/>
      <c r="R80" s="962"/>
      <c r="S80" s="201"/>
      <c r="T80" s="201"/>
      <c r="U80" s="201"/>
      <c r="V80" s="201"/>
      <c r="W80" s="201"/>
      <c r="X80" s="201"/>
      <c r="Y80" s="201"/>
      <c r="Z80" s="201"/>
      <c r="AA80" s="320"/>
      <c r="AB80" s="320"/>
      <c r="AC80" s="325"/>
      <c r="AD80" s="326"/>
    </row>
    <row r="81" spans="2:30" ht="15" customHeight="1" x14ac:dyDescent="0.25">
      <c r="B81" s="962" t="s">
        <v>431</v>
      </c>
      <c r="C81" s="962"/>
      <c r="D81" s="962"/>
      <c r="E81" s="962"/>
      <c r="F81" s="962"/>
      <c r="G81" s="962"/>
      <c r="H81" s="962"/>
      <c r="I81" s="962"/>
      <c r="J81" s="962"/>
      <c r="K81" s="962"/>
      <c r="L81" s="962"/>
      <c r="M81" s="962"/>
      <c r="N81" s="962"/>
      <c r="O81" s="962"/>
      <c r="P81" s="962"/>
      <c r="Q81" s="962"/>
      <c r="R81" s="962"/>
      <c r="S81" s="201"/>
      <c r="T81" s="201"/>
      <c r="U81" s="202"/>
      <c r="V81" s="202"/>
      <c r="W81" s="202"/>
      <c r="X81" s="202"/>
      <c r="Y81" s="202"/>
      <c r="Z81" s="202"/>
      <c r="AA81" s="320"/>
      <c r="AB81" s="320"/>
      <c r="AC81" s="325"/>
      <c r="AD81" s="326"/>
    </row>
    <row r="82" spans="2:30" ht="14.25" customHeight="1" x14ac:dyDescent="0.25">
      <c r="B82" s="962" t="s">
        <v>432</v>
      </c>
      <c r="C82" s="962"/>
      <c r="D82" s="962"/>
      <c r="E82" s="962"/>
      <c r="F82" s="962"/>
      <c r="G82" s="962"/>
      <c r="H82" s="962"/>
      <c r="I82" s="962"/>
      <c r="J82" s="962"/>
      <c r="K82" s="962"/>
      <c r="L82" s="962"/>
      <c r="M82" s="962"/>
      <c r="N82" s="962"/>
      <c r="O82" s="962"/>
      <c r="P82" s="962"/>
      <c r="Q82" s="962"/>
      <c r="R82" s="962"/>
      <c r="S82" s="201"/>
      <c r="T82" s="201"/>
      <c r="U82" s="201"/>
      <c r="V82" s="201"/>
      <c r="W82" s="201"/>
      <c r="X82" s="201"/>
      <c r="Y82" s="201"/>
      <c r="Z82" s="201"/>
      <c r="AA82" s="320"/>
      <c r="AB82" s="320"/>
      <c r="AC82" s="325"/>
      <c r="AD82" s="326"/>
    </row>
    <row r="83" spans="2:30" ht="14.25" customHeight="1" x14ac:dyDescent="0.25">
      <c r="B83" s="962" t="s">
        <v>963</v>
      </c>
      <c r="C83" s="962"/>
      <c r="D83" s="962"/>
      <c r="E83" s="962"/>
      <c r="F83" s="962"/>
      <c r="G83" s="962"/>
      <c r="H83" s="962"/>
      <c r="I83" s="962"/>
      <c r="J83" s="962"/>
      <c r="K83" s="962"/>
      <c r="L83" s="962"/>
      <c r="M83" s="962"/>
      <c r="N83" s="962"/>
      <c r="O83" s="962"/>
      <c r="P83" s="962"/>
      <c r="Q83" s="962"/>
      <c r="R83" s="962"/>
      <c r="S83" s="201"/>
      <c r="T83" s="201"/>
      <c r="U83" s="201"/>
      <c r="V83" s="201"/>
      <c r="W83" s="201"/>
      <c r="X83" s="201"/>
      <c r="Y83" s="201"/>
      <c r="Z83" s="201"/>
      <c r="AA83" s="320"/>
      <c r="AB83" s="320"/>
      <c r="AC83" s="325"/>
      <c r="AD83" s="326"/>
    </row>
    <row r="84" spans="2:30" ht="14.25" customHeight="1" x14ac:dyDescent="0.25">
      <c r="B84" s="962" t="s">
        <v>752</v>
      </c>
      <c r="C84" s="962"/>
      <c r="D84" s="962"/>
      <c r="E84" s="962"/>
      <c r="F84" s="962"/>
      <c r="G84" s="962"/>
      <c r="H84" s="962"/>
      <c r="I84" s="962"/>
      <c r="J84" s="962"/>
      <c r="K84" s="962"/>
      <c r="L84" s="962"/>
      <c r="M84" s="962"/>
      <c r="N84" s="962"/>
      <c r="O84" s="962"/>
      <c r="P84" s="962"/>
      <c r="Q84" s="962"/>
      <c r="R84" s="962"/>
      <c r="S84" s="201"/>
      <c r="T84" s="201"/>
      <c r="U84" s="201"/>
      <c r="V84" s="201"/>
      <c r="W84" s="201"/>
      <c r="X84" s="201"/>
      <c r="Y84" s="201"/>
      <c r="Z84" s="201"/>
      <c r="AA84" s="320"/>
      <c r="AB84" s="320"/>
      <c r="AC84" s="325"/>
      <c r="AD84" s="326"/>
    </row>
    <row r="85" spans="2:30" ht="16.5" customHeight="1" x14ac:dyDescent="0.25">
      <c r="B85" s="962" t="s">
        <v>964</v>
      </c>
      <c r="C85" s="962"/>
      <c r="D85" s="962"/>
      <c r="E85" s="962"/>
      <c r="F85" s="962"/>
      <c r="G85" s="962"/>
      <c r="H85" s="962"/>
      <c r="I85" s="962"/>
      <c r="J85" s="962"/>
      <c r="K85" s="962"/>
      <c r="L85" s="962"/>
      <c r="M85" s="962"/>
      <c r="N85" s="962"/>
      <c r="O85" s="962"/>
      <c r="P85" s="962"/>
      <c r="Q85" s="962"/>
      <c r="R85" s="962"/>
      <c r="S85" s="201"/>
      <c r="T85" s="201"/>
      <c r="U85" s="201"/>
      <c r="V85" s="201"/>
      <c r="W85" s="201"/>
      <c r="X85" s="201"/>
      <c r="Y85" s="201"/>
      <c r="Z85" s="201"/>
      <c r="AA85" s="320"/>
      <c r="AB85" s="320"/>
      <c r="AC85" s="325"/>
      <c r="AD85" s="326"/>
    </row>
    <row r="86" spans="2:30" ht="16.5" customHeight="1" x14ac:dyDescent="0.25">
      <c r="B86" s="962" t="s">
        <v>754</v>
      </c>
      <c r="C86" s="962"/>
      <c r="D86" s="962"/>
      <c r="E86" s="962"/>
      <c r="F86" s="962"/>
      <c r="G86" s="962"/>
      <c r="H86" s="962"/>
      <c r="I86" s="962"/>
      <c r="J86" s="962"/>
      <c r="K86" s="962"/>
      <c r="L86" s="962"/>
      <c r="M86" s="962"/>
      <c r="N86" s="962"/>
      <c r="O86" s="962"/>
      <c r="P86" s="962"/>
      <c r="Q86" s="962"/>
      <c r="R86" s="962"/>
      <c r="S86" s="201"/>
      <c r="T86" s="201"/>
      <c r="U86" s="201"/>
      <c r="V86" s="201"/>
      <c r="W86" s="201"/>
      <c r="X86" s="201"/>
      <c r="Y86" s="201"/>
      <c r="Z86" s="201"/>
      <c r="AA86" s="320"/>
      <c r="AB86" s="320"/>
      <c r="AC86" s="325"/>
      <c r="AD86" s="326"/>
    </row>
    <row r="87" spans="2:30" ht="22.5" customHeight="1" x14ac:dyDescent="0.25">
      <c r="B87" s="962" t="s">
        <v>436</v>
      </c>
      <c r="C87" s="962"/>
      <c r="D87" s="962"/>
      <c r="E87" s="962"/>
      <c r="F87" s="962"/>
      <c r="G87" s="962"/>
      <c r="H87" s="962"/>
      <c r="I87" s="962"/>
      <c r="J87" s="962"/>
      <c r="K87" s="962"/>
      <c r="L87" s="962"/>
      <c r="M87" s="962"/>
      <c r="N87" s="962"/>
      <c r="O87" s="962"/>
      <c r="P87" s="962"/>
      <c r="Q87" s="962"/>
      <c r="R87" s="962"/>
      <c r="S87" s="201"/>
      <c r="T87" s="201"/>
      <c r="U87" s="201"/>
      <c r="V87" s="201"/>
      <c r="W87" s="201"/>
      <c r="X87" s="201"/>
      <c r="Y87" s="201"/>
      <c r="Z87" s="201"/>
      <c r="AA87" s="320"/>
      <c r="AB87" s="320"/>
      <c r="AC87" s="325"/>
      <c r="AD87" s="326"/>
    </row>
    <row r="88" spans="2:30" x14ac:dyDescent="0.25">
      <c r="B88" s="283" t="s">
        <v>755</v>
      </c>
      <c r="C88" s="189"/>
      <c r="D88" s="190"/>
      <c r="E88" s="194"/>
      <c r="F88" s="188"/>
      <c r="G88" s="189"/>
      <c r="H88" s="190"/>
      <c r="I88" s="190"/>
      <c r="J88" s="194"/>
      <c r="K88" s="194"/>
      <c r="L88" s="188"/>
      <c r="M88" s="188"/>
      <c r="N88" s="189"/>
      <c r="O88" s="189"/>
      <c r="P88" s="189"/>
      <c r="Q88" s="189"/>
      <c r="R88" s="190"/>
      <c r="S88" s="194"/>
      <c r="T88" s="194"/>
      <c r="U88" s="321"/>
      <c r="V88" s="322"/>
      <c r="W88" s="323"/>
      <c r="X88" s="324"/>
      <c r="Y88" s="319"/>
      <c r="Z88" s="320"/>
      <c r="AA88" s="320"/>
      <c r="AB88" s="320"/>
      <c r="AC88" s="325"/>
      <c r="AD88" s="326"/>
    </row>
    <row r="89" spans="2:30" x14ac:dyDescent="0.25">
      <c r="B89" s="188" t="s">
        <v>965</v>
      </c>
      <c r="C89" s="189"/>
      <c r="D89" s="190"/>
      <c r="E89" s="194"/>
      <c r="F89" s="188"/>
      <c r="G89" s="189"/>
      <c r="H89" s="190"/>
      <c r="I89" s="190"/>
      <c r="J89" s="194"/>
      <c r="K89" s="194"/>
      <c r="L89" s="188"/>
      <c r="M89" s="188"/>
      <c r="N89" s="189"/>
      <c r="O89" s="189"/>
      <c r="P89" s="189"/>
      <c r="Q89" s="189"/>
      <c r="R89" s="190"/>
      <c r="S89" s="194"/>
      <c r="T89" s="194"/>
      <c r="U89" s="321"/>
      <c r="V89" s="322"/>
      <c r="W89" s="323"/>
      <c r="X89" s="324"/>
      <c r="Y89" s="319"/>
      <c r="Z89" s="320"/>
      <c r="AA89" s="320"/>
      <c r="AB89" s="320"/>
      <c r="AC89" s="325"/>
      <c r="AD89" s="326"/>
    </row>
    <row r="90" spans="2:30" x14ac:dyDescent="0.25">
      <c r="B90" s="188" t="s">
        <v>966</v>
      </c>
      <c r="C90" s="189"/>
      <c r="D90" s="190"/>
      <c r="E90" s="194"/>
      <c r="F90" s="188"/>
      <c r="G90" s="189"/>
      <c r="H90" s="190"/>
      <c r="I90" s="190"/>
      <c r="J90" s="194"/>
      <c r="K90" s="194"/>
      <c r="L90" s="188"/>
      <c r="M90" s="188"/>
      <c r="N90" s="189"/>
      <c r="O90" s="189"/>
      <c r="P90" s="189"/>
      <c r="Q90" s="189"/>
      <c r="R90" s="190"/>
      <c r="S90" s="194"/>
      <c r="T90" s="194"/>
      <c r="U90" s="321"/>
      <c r="V90" s="322"/>
      <c r="W90" s="323"/>
      <c r="X90" s="324"/>
      <c r="Y90" s="319"/>
      <c r="Z90" s="320"/>
      <c r="AA90" s="320"/>
      <c r="AB90" s="320"/>
      <c r="AC90" s="325"/>
      <c r="AD90" s="326"/>
    </row>
    <row r="91" spans="2:30" x14ac:dyDescent="0.25">
      <c r="B91" s="188" t="s">
        <v>440</v>
      </c>
      <c r="C91" s="189"/>
      <c r="D91" s="190"/>
      <c r="E91" s="194"/>
      <c r="F91" s="188"/>
      <c r="G91" s="189"/>
      <c r="H91" s="190"/>
      <c r="I91" s="190"/>
      <c r="J91" s="194"/>
      <c r="K91" s="194"/>
      <c r="L91" s="188"/>
      <c r="M91" s="188"/>
      <c r="N91" s="189"/>
      <c r="O91" s="189"/>
      <c r="P91" s="189"/>
      <c r="Q91" s="189"/>
      <c r="R91" s="190"/>
      <c r="S91" s="194"/>
      <c r="T91" s="194"/>
      <c r="U91" s="321"/>
      <c r="V91" s="322"/>
      <c r="W91" s="323"/>
      <c r="X91" s="324"/>
      <c r="Y91" s="319"/>
      <c r="Z91" s="320"/>
    </row>
    <row r="92" spans="2:30" x14ac:dyDescent="0.25">
      <c r="B92" s="188" t="s">
        <v>441</v>
      </c>
      <c r="C92" s="189"/>
      <c r="D92" s="190"/>
      <c r="E92" s="194"/>
      <c r="F92" s="188"/>
      <c r="G92" s="189"/>
      <c r="H92" s="190"/>
      <c r="I92" s="190"/>
      <c r="J92" s="194"/>
      <c r="K92" s="194"/>
      <c r="L92" s="188"/>
      <c r="M92" s="188"/>
      <c r="N92" s="189"/>
      <c r="O92" s="189"/>
      <c r="P92" s="189"/>
      <c r="Q92" s="189"/>
      <c r="R92" s="190"/>
      <c r="S92" s="194"/>
      <c r="T92" s="194"/>
      <c r="U92" s="321"/>
      <c r="V92" s="322"/>
      <c r="W92" s="323"/>
      <c r="X92" s="324"/>
      <c r="Y92" s="319"/>
      <c r="Z92" s="320"/>
    </row>
    <row r="93" spans="2:30" x14ac:dyDescent="0.25">
      <c r="B93" s="963" t="s">
        <v>758</v>
      </c>
      <c r="C93" s="963"/>
      <c r="D93" s="963"/>
      <c r="E93" s="963"/>
      <c r="F93" s="963"/>
      <c r="G93" s="963"/>
      <c r="H93" s="963"/>
      <c r="I93" s="963"/>
      <c r="J93" s="963"/>
      <c r="K93" s="204"/>
      <c r="L93" s="188"/>
      <c r="M93" s="188"/>
      <c r="N93" s="189"/>
      <c r="O93" s="189"/>
      <c r="P93" s="189"/>
      <c r="Q93" s="189"/>
      <c r="R93" s="190"/>
      <c r="S93" s="194"/>
      <c r="T93" s="194"/>
      <c r="U93" s="321"/>
      <c r="V93" s="322"/>
      <c r="W93" s="323"/>
      <c r="X93" s="324"/>
      <c r="Y93" s="319"/>
      <c r="Z93" s="320"/>
    </row>
    <row r="94" spans="2:30" x14ac:dyDescent="0.25">
      <c r="B94" s="188" t="s">
        <v>443</v>
      </c>
      <c r="C94" s="189"/>
      <c r="D94" s="190"/>
      <c r="E94" s="194"/>
      <c r="F94" s="188"/>
      <c r="G94" s="189"/>
      <c r="H94" s="190"/>
      <c r="I94" s="190"/>
      <c r="J94" s="194"/>
      <c r="K94" s="194"/>
      <c r="L94" s="188"/>
      <c r="M94" s="188"/>
      <c r="N94" s="189"/>
      <c r="O94" s="189"/>
      <c r="P94" s="189"/>
      <c r="Q94" s="189"/>
      <c r="R94" s="190"/>
      <c r="S94" s="194"/>
      <c r="T94" s="194"/>
      <c r="U94" s="321"/>
      <c r="V94" s="322"/>
      <c r="W94" s="323"/>
      <c r="X94" s="324"/>
      <c r="Y94" s="319"/>
      <c r="Z94" s="320"/>
    </row>
    <row r="95" spans="2:30" x14ac:dyDescent="0.25">
      <c r="B95" s="188" t="s">
        <v>444</v>
      </c>
      <c r="C95" s="189"/>
      <c r="D95" s="190"/>
      <c r="E95" s="194"/>
      <c r="F95" s="188"/>
      <c r="G95" s="189"/>
      <c r="H95" s="190"/>
      <c r="I95" s="190"/>
      <c r="J95" s="194"/>
      <c r="K95" s="194"/>
      <c r="L95" s="188"/>
      <c r="M95" s="188"/>
      <c r="N95" s="189"/>
      <c r="O95" s="189"/>
      <c r="P95" s="189"/>
      <c r="Q95" s="189"/>
      <c r="R95" s="190"/>
      <c r="S95" s="194"/>
      <c r="T95" s="194"/>
      <c r="U95" s="321"/>
      <c r="V95" s="322"/>
      <c r="W95" s="323"/>
      <c r="X95" s="324"/>
      <c r="Y95" s="319"/>
      <c r="Z95" s="320"/>
    </row>
    <row r="96" spans="2:30" x14ac:dyDescent="0.25">
      <c r="B96" s="188" t="s">
        <v>445</v>
      </c>
      <c r="C96" s="188"/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322"/>
      <c r="W96" s="323"/>
      <c r="X96" s="324"/>
      <c r="Y96" s="319"/>
      <c r="Z96" s="320"/>
    </row>
    <row r="97" spans="2:26" x14ac:dyDescent="0.25">
      <c r="B97" s="188" t="s">
        <v>446</v>
      </c>
      <c r="C97" s="188"/>
      <c r="D97" s="188"/>
      <c r="E97" s="188"/>
      <c r="F97" s="188"/>
      <c r="G97" s="188"/>
      <c r="H97" s="188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322"/>
      <c r="W97" s="323"/>
      <c r="X97" s="324"/>
      <c r="Y97" s="319"/>
      <c r="Z97" s="320"/>
    </row>
    <row r="98" spans="2:26" x14ac:dyDescent="0.25">
      <c r="B98" s="283" t="s">
        <v>760</v>
      </c>
      <c r="C98" s="188"/>
      <c r="D98" s="188"/>
      <c r="E98" s="188"/>
      <c r="F98" s="188"/>
      <c r="G98" s="188"/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322"/>
      <c r="W98" s="323"/>
      <c r="X98" s="324"/>
      <c r="Y98" s="319"/>
      <c r="Z98" s="320"/>
    </row>
    <row r="99" spans="2:26" x14ac:dyDescent="0.25">
      <c r="B99" s="188" t="s">
        <v>967</v>
      </c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322"/>
      <c r="W99" s="323"/>
      <c r="X99" s="324"/>
      <c r="Y99" s="319"/>
      <c r="Z99" s="320"/>
    </row>
    <row r="100" spans="2:26" x14ac:dyDescent="0.25">
      <c r="B100" s="188" t="s">
        <v>762</v>
      </c>
      <c r="C100" s="188"/>
      <c r="D100" s="188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322"/>
      <c r="W100" s="323"/>
      <c r="X100" s="324"/>
      <c r="Y100" s="319"/>
      <c r="Z100" s="320"/>
    </row>
    <row r="101" spans="2:26" x14ac:dyDescent="0.25">
      <c r="B101" s="188" t="s">
        <v>968</v>
      </c>
      <c r="C101" s="188"/>
      <c r="D101" s="188"/>
      <c r="E101" s="188"/>
      <c r="F101" s="188"/>
      <c r="G101" s="188"/>
      <c r="H101" s="188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322"/>
      <c r="W101" s="323"/>
      <c r="X101" s="324"/>
      <c r="Y101" s="319"/>
      <c r="Z101" s="320"/>
    </row>
    <row r="102" spans="2:26" x14ac:dyDescent="0.25">
      <c r="B102" s="188" t="s">
        <v>765</v>
      </c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322"/>
      <c r="W102" s="323"/>
      <c r="X102" s="324"/>
      <c r="Y102" s="319"/>
      <c r="Z102" s="320"/>
    </row>
    <row r="103" spans="2:26" x14ac:dyDescent="0.25">
      <c r="B103" s="188" t="s">
        <v>766</v>
      </c>
      <c r="C103" s="188"/>
      <c r="D103" s="188"/>
      <c r="E103" s="188"/>
      <c r="F103" s="188"/>
      <c r="G103" s="188"/>
      <c r="H103" s="188"/>
      <c r="I103" s="188"/>
      <c r="J103" s="188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322"/>
      <c r="W103" s="323"/>
      <c r="X103" s="324"/>
      <c r="Y103" s="319"/>
      <c r="Z103" s="320"/>
    </row>
    <row r="104" spans="2:26" x14ac:dyDescent="0.25">
      <c r="B104" s="188" t="s">
        <v>969</v>
      </c>
      <c r="C104" s="188"/>
      <c r="D104" s="188"/>
      <c r="E104" s="188"/>
      <c r="F104" s="188"/>
      <c r="G104" s="188"/>
      <c r="H104" s="188"/>
      <c r="I104" s="188"/>
      <c r="J104" s="188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322"/>
      <c r="W104" s="323"/>
      <c r="X104" s="324"/>
      <c r="Y104" s="319"/>
      <c r="Z104" s="320"/>
    </row>
    <row r="105" spans="2:26" x14ac:dyDescent="0.25">
      <c r="B105" s="188" t="s">
        <v>970</v>
      </c>
      <c r="C105" s="188"/>
      <c r="D105" s="188"/>
      <c r="E105" s="188"/>
      <c r="F105" s="188"/>
      <c r="G105" s="188"/>
      <c r="H105" s="188"/>
      <c r="I105" s="188"/>
      <c r="J105" s="188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322"/>
      <c r="W105" s="323"/>
      <c r="X105" s="324"/>
      <c r="Y105" s="319"/>
      <c r="Z105" s="320"/>
    </row>
  </sheetData>
  <mergeCells count="45">
    <mergeCell ref="B87:R87"/>
    <mergeCell ref="B93:J93"/>
    <mergeCell ref="B3:O3"/>
    <mergeCell ref="B2:O2"/>
    <mergeCell ref="B1:O1"/>
    <mergeCell ref="B82:R82"/>
    <mergeCell ref="B83:R83"/>
    <mergeCell ref="B84:R84"/>
    <mergeCell ref="B85:R85"/>
    <mergeCell ref="B86:R86"/>
    <mergeCell ref="B77:D77"/>
    <mergeCell ref="B78:X78"/>
    <mergeCell ref="B79:R79"/>
    <mergeCell ref="B80:R80"/>
    <mergeCell ref="B81:R81"/>
    <mergeCell ref="B20:Y20"/>
    <mergeCell ref="B32:Y32"/>
    <mergeCell ref="B47:Y47"/>
    <mergeCell ref="B60:Y60"/>
    <mergeCell ref="B76:R76"/>
    <mergeCell ref="V6:V7"/>
    <mergeCell ref="W6:W7"/>
    <mergeCell ref="X6:X7"/>
    <mergeCell ref="Y6:Y7"/>
    <mergeCell ref="B8:Y8"/>
    <mergeCell ref="P6:Q7"/>
    <mergeCell ref="R6:R7"/>
    <mergeCell ref="S6:S7"/>
    <mergeCell ref="T6:T7"/>
    <mergeCell ref="U6:U7"/>
    <mergeCell ref="G6:G7"/>
    <mergeCell ref="H6:I7"/>
    <mergeCell ref="J6:K7"/>
    <mergeCell ref="L6:M7"/>
    <mergeCell ref="N6:O7"/>
    <mergeCell ref="B6:B7"/>
    <mergeCell ref="C6:C7"/>
    <mergeCell ref="D6:D7"/>
    <mergeCell ref="E6:E7"/>
    <mergeCell ref="F6:F7"/>
    <mergeCell ref="B4:C4"/>
    <mergeCell ref="B5:C5"/>
    <mergeCell ref="D5:E5"/>
    <mergeCell ref="F5:G5"/>
    <mergeCell ref="H5:I5"/>
  </mergeCells>
  <hyperlinks>
    <hyperlink ref="H5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81"/>
  <sheetViews>
    <sheetView zoomScale="90" zoomScaleNormal="90" workbookViewId="0">
      <selection activeCell="B3" sqref="B3:O3"/>
    </sheetView>
  </sheetViews>
  <sheetFormatPr defaultColWidth="9.140625" defaultRowHeight="15" x14ac:dyDescent="0.25"/>
  <cols>
    <col min="1" max="1" width="3.42578125" style="126" customWidth="1"/>
    <col min="2" max="2" width="17.28515625" style="327" customWidth="1"/>
    <col min="3" max="3" width="10.85546875" style="126" customWidth="1"/>
    <col min="4" max="4" width="14" style="126" customWidth="1"/>
    <col min="5" max="5" width="13" style="126" customWidth="1"/>
    <col min="6" max="6" width="12" style="126" customWidth="1"/>
    <col min="7" max="7" width="13.42578125" style="126" customWidth="1"/>
    <col min="8" max="13" width="9.140625" style="126"/>
    <col min="14" max="14" width="9.42578125" style="126" customWidth="1"/>
    <col min="15" max="15" width="8.140625" style="126" customWidth="1"/>
    <col min="16" max="16" width="28" style="327" customWidth="1"/>
    <col min="17" max="17" width="13.7109375" style="126" customWidth="1"/>
    <col min="18" max="18" width="28" style="327" customWidth="1"/>
    <col min="19" max="19" width="14.28515625" style="126" customWidth="1"/>
    <col min="20" max="20" width="21.140625" style="126" hidden="1" customWidth="1"/>
    <col min="21" max="21" width="22.42578125" style="126" hidden="1" customWidth="1"/>
    <col min="22" max="22" width="8.85546875" style="126" hidden="1" customWidth="1"/>
    <col min="23" max="53" width="9.140625" style="126" hidden="1"/>
    <col min="54" max="1024" width="9.140625" style="126"/>
  </cols>
  <sheetData>
    <row r="1" spans="2:47" ht="30" customHeight="1" x14ac:dyDescent="0.25">
      <c r="B1" s="1107" t="s">
        <v>2921</v>
      </c>
      <c r="C1" s="1107"/>
      <c r="D1" s="1107"/>
      <c r="E1" s="1107"/>
      <c r="F1" s="1107"/>
      <c r="G1" s="1107"/>
      <c r="H1" s="1107"/>
      <c r="I1" s="1107"/>
      <c r="J1" s="1107"/>
      <c r="K1" s="1107"/>
      <c r="L1" s="1107"/>
      <c r="M1" s="1107"/>
      <c r="N1" s="1107"/>
      <c r="O1" s="1107"/>
    </row>
    <row r="2" spans="2:47" ht="190.5" customHeight="1" x14ac:dyDescent="0.25"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</row>
    <row r="3" spans="2:47" ht="25.5" customHeight="1" x14ac:dyDescent="0.25">
      <c r="B3" s="1107" t="s">
        <v>2922</v>
      </c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</row>
    <row r="4" spans="2:47" x14ac:dyDescent="0.25">
      <c r="B4" s="964" t="s">
        <v>447</v>
      </c>
      <c r="C4" s="964"/>
      <c r="D4" s="206">
        <v>-10</v>
      </c>
      <c r="E4" s="186"/>
      <c r="F4" s="186"/>
      <c r="G4" s="186"/>
    </row>
    <row r="5" spans="2:47" ht="31.5" customHeight="1" x14ac:dyDescent="0.25">
      <c r="B5" s="980" t="s">
        <v>448</v>
      </c>
      <c r="C5" s="980"/>
      <c r="D5" s="980" t="s">
        <v>449</v>
      </c>
      <c r="E5" s="980"/>
      <c r="F5" s="980" t="s">
        <v>450</v>
      </c>
      <c r="G5" s="980"/>
      <c r="H5" s="6" t="s">
        <v>42</v>
      </c>
      <c r="I5" s="6"/>
    </row>
    <row r="6" spans="2:47" ht="29.25" customHeight="1" x14ac:dyDescent="0.25">
      <c r="B6" s="966" t="s">
        <v>331</v>
      </c>
      <c r="C6" s="967" t="s">
        <v>451</v>
      </c>
      <c r="D6" s="967" t="s">
        <v>331</v>
      </c>
      <c r="E6" s="967" t="s">
        <v>451</v>
      </c>
      <c r="F6" s="967" t="s">
        <v>331</v>
      </c>
      <c r="G6" s="967" t="s">
        <v>451</v>
      </c>
      <c r="H6" s="981" t="s">
        <v>971</v>
      </c>
      <c r="I6" s="981"/>
      <c r="J6" s="981" t="s">
        <v>390</v>
      </c>
      <c r="K6" s="981"/>
      <c r="L6" s="982" t="s">
        <v>392</v>
      </c>
      <c r="M6" s="982"/>
      <c r="N6" s="982" t="s">
        <v>972</v>
      </c>
      <c r="O6" s="982" t="s">
        <v>768</v>
      </c>
      <c r="P6" s="971" t="s">
        <v>973</v>
      </c>
      <c r="Q6" s="957" t="s">
        <v>309</v>
      </c>
      <c r="R6" s="971" t="s">
        <v>974</v>
      </c>
      <c r="S6" s="957" t="s">
        <v>309</v>
      </c>
    </row>
    <row r="7" spans="2:47" ht="111" customHeight="1" x14ac:dyDescent="0.25">
      <c r="B7" s="966"/>
      <c r="C7" s="967"/>
      <c r="D7" s="967"/>
      <c r="E7" s="967"/>
      <c r="F7" s="967"/>
      <c r="G7" s="967"/>
      <c r="H7" s="981"/>
      <c r="I7" s="981"/>
      <c r="J7" s="981"/>
      <c r="K7" s="981"/>
      <c r="L7" s="982"/>
      <c r="M7" s="982"/>
      <c r="N7" s="982"/>
      <c r="O7" s="982"/>
      <c r="P7" s="971"/>
      <c r="Q7" s="957"/>
      <c r="R7" s="971"/>
      <c r="S7" s="957"/>
      <c r="T7" s="328"/>
      <c r="U7" s="329"/>
      <c r="V7" s="330" t="s">
        <v>975</v>
      </c>
      <c r="W7" s="330" t="s">
        <v>976</v>
      </c>
      <c r="X7" s="292" t="s">
        <v>772</v>
      </c>
      <c r="Y7" s="292" t="s">
        <v>773</v>
      </c>
      <c r="Z7" s="292" t="s">
        <v>774</v>
      </c>
      <c r="AA7" s="292" t="s">
        <v>775</v>
      </c>
      <c r="AB7" s="292" t="s">
        <v>776</v>
      </c>
      <c r="AC7" s="292" t="s">
        <v>777</v>
      </c>
      <c r="AD7" s="292" t="s">
        <v>778</v>
      </c>
      <c r="AE7" s="292" t="s">
        <v>779</v>
      </c>
      <c r="AF7" s="292" t="s">
        <v>780</v>
      </c>
      <c r="AG7" s="292" t="s">
        <v>781</v>
      </c>
      <c r="AH7" s="292" t="s">
        <v>782</v>
      </c>
      <c r="AI7" s="292" t="s">
        <v>783</v>
      </c>
      <c r="AJ7" s="292" t="s">
        <v>784</v>
      </c>
      <c r="AK7" s="292" t="s">
        <v>785</v>
      </c>
      <c r="AL7" s="292" t="s">
        <v>786</v>
      </c>
      <c r="AM7" s="292" t="s">
        <v>787</v>
      </c>
      <c r="AN7" s="292" t="s">
        <v>788</v>
      </c>
      <c r="AO7" s="292" t="s">
        <v>789</v>
      </c>
      <c r="AP7" s="292" t="s">
        <v>790</v>
      </c>
      <c r="AQ7" s="292" t="s">
        <v>791</v>
      </c>
      <c r="AR7" s="292" t="s">
        <v>792</v>
      </c>
      <c r="AS7" s="292" t="s">
        <v>793</v>
      </c>
    </row>
    <row r="8" spans="2:47" ht="15.75" customHeight="1" x14ac:dyDescent="0.25">
      <c r="B8" s="983" t="s">
        <v>977</v>
      </c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328"/>
    </row>
    <row r="9" spans="2:47" ht="15" customHeight="1" x14ac:dyDescent="0.25">
      <c r="B9" s="984" t="s">
        <v>978</v>
      </c>
      <c r="C9" s="984"/>
      <c r="D9" s="984"/>
      <c r="E9" s="984"/>
      <c r="F9" s="984"/>
      <c r="G9" s="984"/>
      <c r="H9" s="984"/>
      <c r="I9" s="984"/>
      <c r="J9" s="984"/>
      <c r="K9" s="984"/>
      <c r="L9" s="984"/>
      <c r="M9" s="984"/>
      <c r="N9" s="984"/>
      <c r="O9" s="984"/>
      <c r="P9" s="984"/>
      <c r="Q9" s="984"/>
      <c r="R9" s="984"/>
      <c r="S9" s="984"/>
      <c r="T9" s="328"/>
    </row>
    <row r="10" spans="2:47" ht="15.6" customHeight="1" x14ac:dyDescent="0.25">
      <c r="B10" s="331">
        <f t="shared" ref="B10:B16" si="0">2*IF(AND($D$4&lt;=X10,$D$4&gt;=Y10),Z10+AA10*$D$4+AB10*40+AC10*$D$4*$D$4+AD10*$D$4*40+AE10*40*40+AF10*$D$4*$D$4*$D$4+AG10*40*$D$4*$D$4+AH10*$D$4*40*40+AI10*40*40*40,0)/1000</f>
        <v>10.844467304000004</v>
      </c>
      <c r="C10" s="331">
        <f t="shared" ref="C10:C16" si="1">2*IF(AND($D$4&lt;=X10,$D$4&gt;=Y10),AJ10+AK10*$D$4+AL10*40+AM10*$D$4*$D$4+AN10*$D$4*40+AO10*40*40+AP10*$D$4*$D$4*$D$4+AQ10*40*$D$4*$D$4+AR10*$D$4*40*40+AS10*40*40*40,0)/1000</f>
        <v>4.6029580859999992</v>
      </c>
      <c r="D10" s="331">
        <f t="shared" ref="D10:D16" si="2">2*IF(AND($D$4&lt;=X10,$D$4&gt;=Y10),Z10+AA10*$D$4+AB10*45+AC10*$D$4*$D$4+AD10*$D$4*45+AE10*45*45+AF10*$D$4*$D$4*$D$4+AG10*45*$D$4*$D$4+AH10*$D$4*45*45+AI10*45*45*45,0)/1000</f>
        <v>9.6783599070000026</v>
      </c>
      <c r="E10" s="331">
        <f t="shared" ref="E10:E16" si="3">2*IF(AND($D$4&lt;=X10,$D$4&gt;=Y10),AJ10+AK10*$D$4+AL10*45+AM10*$D$4*$D$4+AN10*$D$4*45+AO10*45*45+AP10*$D$4*$D$4*$D$4+AQ10*45*$D$4*$D$4+AR10*$D$4*45*45+AS10*45*45*45,0)/1000</f>
        <v>4.7712797514999989</v>
      </c>
      <c r="F10" s="331">
        <f t="shared" ref="F10:F16" si="4">2*IF(AND($D$4&lt;=X10,$D$4&gt;=Y10),Z10+AA10*$D$4+AB10*50+AC10*$D$4*$D$4+AD10*$D$4*50+AE10*50*50+AF10*$D$4*$D$4*$D$4+AG10*50*$D$4*$D$4+AH10*$D$4*50*50+AI10*50*50*50,0)/1000</f>
        <v>8.4912557900000003</v>
      </c>
      <c r="G10" s="331">
        <f t="shared" ref="G10:G16" si="5">2*IF(AND($D$4&lt;=X10,$D$4&gt;=Y10),AJ10+AK10*$D$4+AL10*50+AM10*$D$4*$D$4+AN10*$D$4*50+AO10*50*50+AP10*$D$4*$D$4*$D$4+AQ10*50*$D$4*$D$4+AR10*$D$4*50*50+AS10*50*50*50,0)/1000</f>
        <v>4.9227288040000019</v>
      </c>
      <c r="H10" s="332" t="s">
        <v>571</v>
      </c>
      <c r="I10" s="333">
        <v>51800</v>
      </c>
      <c r="J10" s="332" t="s">
        <v>459</v>
      </c>
      <c r="K10" s="333">
        <v>33200</v>
      </c>
      <c r="L10" s="332" t="s">
        <v>410</v>
      </c>
      <c r="M10" s="334">
        <v>17600</v>
      </c>
      <c r="N10" s="333">
        <v>2800</v>
      </c>
      <c r="O10" s="333">
        <v>4900</v>
      </c>
      <c r="P10" s="335" t="s">
        <v>979</v>
      </c>
      <c r="Q10" s="336">
        <v>668113</v>
      </c>
      <c r="R10" s="335" t="s">
        <v>980</v>
      </c>
      <c r="S10" s="336">
        <v>712558</v>
      </c>
      <c r="T10" s="328"/>
      <c r="U10" s="337" t="s">
        <v>472</v>
      </c>
      <c r="V10" s="338"/>
      <c r="W10" s="339"/>
      <c r="X10" s="340">
        <v>0</v>
      </c>
      <c r="Y10" s="340">
        <v>-20</v>
      </c>
      <c r="Z10" s="235">
        <v>14126.49</v>
      </c>
      <c r="AA10" s="235">
        <v>546.49170000000004</v>
      </c>
      <c r="AB10" s="235">
        <v>-124.6258</v>
      </c>
      <c r="AC10" s="235">
        <v>7.9777170000000002</v>
      </c>
      <c r="AD10" s="235">
        <v>-5.4089460000000003</v>
      </c>
      <c r="AE10" s="235">
        <v>-0.67522300000000002</v>
      </c>
      <c r="AF10" s="235">
        <v>3.1969079999999997E-2</v>
      </c>
      <c r="AG10" s="235">
        <v>-9.3144400000000002E-2</v>
      </c>
      <c r="AH10" s="235">
        <v>-4.323581E-3</v>
      </c>
      <c r="AI10" s="235">
        <v>3.126074E-3</v>
      </c>
      <c r="AJ10" s="236">
        <v>609.52909999999997</v>
      </c>
      <c r="AK10" s="236">
        <v>-45.375369999999997</v>
      </c>
      <c r="AL10" s="236">
        <v>78.36157</v>
      </c>
      <c r="AM10" s="236">
        <v>-1.333618</v>
      </c>
      <c r="AN10" s="236">
        <v>2.2733660000000002</v>
      </c>
      <c r="AO10" s="236">
        <v>-0.84521109999999999</v>
      </c>
      <c r="AP10" s="236">
        <v>-8.5572270000000006E-3</v>
      </c>
      <c r="AQ10" s="236">
        <v>1.494234E-2</v>
      </c>
      <c r="AR10" s="236">
        <v>-9.7474290000000002E-3</v>
      </c>
      <c r="AS10" s="236">
        <v>4.2889679999999998E-3</v>
      </c>
      <c r="AU10" s="341"/>
    </row>
    <row r="11" spans="2:47" ht="15.6" customHeight="1" x14ac:dyDescent="0.25">
      <c r="B11" s="212">
        <f t="shared" si="0"/>
        <v>12.431834715999999</v>
      </c>
      <c r="C11" s="212">
        <f t="shared" si="1"/>
        <v>5.5707776320000013</v>
      </c>
      <c r="D11" s="212">
        <f t="shared" si="2"/>
        <v>11.081201459500003</v>
      </c>
      <c r="E11" s="212">
        <f t="shared" si="3"/>
        <v>5.7092822720000012</v>
      </c>
      <c r="F11" s="212">
        <f t="shared" si="4"/>
        <v>9.7180784200000012</v>
      </c>
      <c r="G11" s="212">
        <f t="shared" si="5"/>
        <v>5.8293061300000018</v>
      </c>
      <c r="H11" s="332" t="s">
        <v>571</v>
      </c>
      <c r="I11" s="333">
        <v>51800</v>
      </c>
      <c r="J11" s="332" t="s">
        <v>459</v>
      </c>
      <c r="K11" s="333">
        <v>33200</v>
      </c>
      <c r="L11" s="332" t="s">
        <v>410</v>
      </c>
      <c r="M11" s="334">
        <v>17600</v>
      </c>
      <c r="N11" s="333">
        <v>2800</v>
      </c>
      <c r="O11" s="333">
        <v>4900</v>
      </c>
      <c r="P11" s="335" t="s">
        <v>981</v>
      </c>
      <c r="Q11" s="336">
        <v>681757</v>
      </c>
      <c r="R11" s="335" t="s">
        <v>982</v>
      </c>
      <c r="S11" s="336">
        <v>726202</v>
      </c>
      <c r="T11" s="328"/>
      <c r="U11" s="342" t="s">
        <v>475</v>
      </c>
      <c r="V11" s="338"/>
      <c r="W11" s="339"/>
      <c r="X11" s="340">
        <v>0</v>
      </c>
      <c r="Y11" s="340">
        <v>-20</v>
      </c>
      <c r="Z11" s="240">
        <v>15735.34</v>
      </c>
      <c r="AA11" s="240">
        <v>580.29719999999998</v>
      </c>
      <c r="AB11" s="240">
        <v>-120.98560000000001</v>
      </c>
      <c r="AC11" s="240">
        <v>8.4337219999999995</v>
      </c>
      <c r="AD11" s="240">
        <v>-5.0770229999999996</v>
      </c>
      <c r="AE11" s="240">
        <v>-1.2464029999999999</v>
      </c>
      <c r="AF11" s="240">
        <v>3.8580490000000002E-2</v>
      </c>
      <c r="AG11" s="240">
        <v>-0.1010196</v>
      </c>
      <c r="AH11" s="240">
        <v>-1.367933E-2</v>
      </c>
      <c r="AI11" s="240">
        <v>7.2941619999999999E-3</v>
      </c>
      <c r="AJ11" s="241">
        <v>1213.356</v>
      </c>
      <c r="AK11" s="241">
        <v>-31.481310000000001</v>
      </c>
      <c r="AL11" s="241">
        <v>80.652860000000004</v>
      </c>
      <c r="AM11" s="241">
        <v>-0.77191569999999998</v>
      </c>
      <c r="AN11" s="241">
        <v>2.1248879999999999</v>
      </c>
      <c r="AO11" s="241">
        <v>-0.93829980000000002</v>
      </c>
      <c r="AP11" s="241">
        <v>6.0625000000000002E-4</v>
      </c>
      <c r="AQ11" s="241">
        <v>2.9388919999999998E-3</v>
      </c>
      <c r="AR11" s="241">
        <v>-8.0974629999999992E-3</v>
      </c>
      <c r="AS11" s="241">
        <v>4.98161E-3</v>
      </c>
      <c r="AU11" s="341"/>
    </row>
    <row r="12" spans="2:47" ht="15.6" customHeight="1" x14ac:dyDescent="0.25">
      <c r="B12" s="212">
        <f t="shared" si="0"/>
        <v>14.286914159999998</v>
      </c>
      <c r="C12" s="212">
        <f t="shared" si="1"/>
        <v>6.6349222399999999</v>
      </c>
      <c r="D12" s="212">
        <f t="shared" si="2"/>
        <v>12.440417507500003</v>
      </c>
      <c r="E12" s="212">
        <f t="shared" si="3"/>
        <v>6.7080975474999986</v>
      </c>
      <c r="F12" s="212">
        <f t="shared" si="4"/>
        <v>10.612096500000002</v>
      </c>
      <c r="G12" s="212">
        <f t="shared" si="5"/>
        <v>6.7095818200000013</v>
      </c>
      <c r="H12" s="332" t="s">
        <v>571</v>
      </c>
      <c r="I12" s="333">
        <v>51800</v>
      </c>
      <c r="J12" s="332" t="s">
        <v>459</v>
      </c>
      <c r="K12" s="333">
        <v>33200</v>
      </c>
      <c r="L12" s="332" t="s">
        <v>410</v>
      </c>
      <c r="M12" s="334">
        <v>17600</v>
      </c>
      <c r="N12" s="333">
        <v>2800</v>
      </c>
      <c r="O12" s="333">
        <v>4900</v>
      </c>
      <c r="P12" s="335" t="s">
        <v>983</v>
      </c>
      <c r="Q12" s="343" t="s">
        <v>312</v>
      </c>
      <c r="R12" s="335" t="s">
        <v>984</v>
      </c>
      <c r="S12" s="343" t="s">
        <v>312</v>
      </c>
      <c r="T12" s="328"/>
      <c r="U12" s="337" t="s">
        <v>486</v>
      </c>
      <c r="V12" s="338"/>
      <c r="W12" s="339"/>
      <c r="X12" s="340">
        <v>0</v>
      </c>
      <c r="Y12" s="340">
        <v>-20</v>
      </c>
      <c r="Z12" s="227">
        <v>22652.9</v>
      </c>
      <c r="AA12" s="227">
        <v>952.19500000000005</v>
      </c>
      <c r="AB12" s="227">
        <v>-276.26400000000001</v>
      </c>
      <c r="AC12" s="227">
        <v>14.31</v>
      </c>
      <c r="AD12" s="227">
        <v>-11.6495</v>
      </c>
      <c r="AE12" s="227">
        <v>-0.18568999999999999</v>
      </c>
      <c r="AF12" s="227">
        <v>5.8042999999999997E-2</v>
      </c>
      <c r="AG12" s="227">
        <v>-0.16620799999999999</v>
      </c>
      <c r="AH12" s="227">
        <v>1.61601E-2</v>
      </c>
      <c r="AI12" s="227">
        <v>3.9188699999999996E-3</v>
      </c>
      <c r="AJ12" s="227">
        <v>2591.89</v>
      </c>
      <c r="AK12" s="227">
        <v>31.097200000000001</v>
      </c>
      <c r="AL12" s="227">
        <v>33.867699999999999</v>
      </c>
      <c r="AM12" s="227">
        <v>0.12917000000000001</v>
      </c>
      <c r="AN12" s="227">
        <v>0.14269000000000001</v>
      </c>
      <c r="AO12" s="227">
        <v>0.31572899999999998</v>
      </c>
      <c r="AP12" s="227">
        <v>6.10284E-3</v>
      </c>
      <c r="AQ12" s="227">
        <v>-1.3873999999999999E-2</v>
      </c>
      <c r="AR12" s="227">
        <v>2.0252300000000001E-2</v>
      </c>
      <c r="AS12" s="344">
        <v>-6.1490099999999999E-3</v>
      </c>
      <c r="AU12" s="341"/>
    </row>
    <row r="13" spans="2:47" ht="15.6" customHeight="1" x14ac:dyDescent="0.25">
      <c r="B13" s="212">
        <f t="shared" si="0"/>
        <v>16.165858639999996</v>
      </c>
      <c r="C13" s="212">
        <f t="shared" si="1"/>
        <v>7.4348353599999992</v>
      </c>
      <c r="D13" s="212">
        <f t="shared" si="2"/>
        <v>14.213867642499993</v>
      </c>
      <c r="E13" s="212">
        <f t="shared" si="3"/>
        <v>7.5643549199999995</v>
      </c>
      <c r="F13" s="212">
        <f t="shared" si="4"/>
        <v>12.265543899999994</v>
      </c>
      <c r="G13" s="212">
        <f t="shared" si="5"/>
        <v>7.6330769999999974</v>
      </c>
      <c r="H13" s="332" t="s">
        <v>416</v>
      </c>
      <c r="I13" s="334">
        <v>62000</v>
      </c>
      <c r="J13" s="332" t="s">
        <v>408</v>
      </c>
      <c r="K13" s="333">
        <v>33800</v>
      </c>
      <c r="L13" s="332" t="s">
        <v>559</v>
      </c>
      <c r="M13" s="334">
        <v>21000</v>
      </c>
      <c r="N13" s="333">
        <v>2800</v>
      </c>
      <c r="O13" s="333">
        <v>4900</v>
      </c>
      <c r="P13" s="335" t="s">
        <v>985</v>
      </c>
      <c r="Q13" s="336">
        <v>739816</v>
      </c>
      <c r="R13" s="335" t="s">
        <v>986</v>
      </c>
      <c r="S13" s="336">
        <v>784262</v>
      </c>
      <c r="T13" s="328"/>
      <c r="U13" s="337" t="s">
        <v>490</v>
      </c>
      <c r="V13" s="338"/>
      <c r="W13" s="339"/>
      <c r="X13" s="340">
        <v>0</v>
      </c>
      <c r="Y13" s="340">
        <v>-20</v>
      </c>
      <c r="Z13" s="227">
        <v>25476.1</v>
      </c>
      <c r="AA13" s="227">
        <v>1052.93</v>
      </c>
      <c r="AB13" s="227">
        <v>-354.67599999999999</v>
      </c>
      <c r="AC13" s="227">
        <v>15.788</v>
      </c>
      <c r="AD13" s="227">
        <v>-14.183299999999999</v>
      </c>
      <c r="AE13" s="227">
        <v>1.1639200000000001</v>
      </c>
      <c r="AF13" s="227">
        <v>6.5031800000000001E-2</v>
      </c>
      <c r="AG13" s="227">
        <v>-0.19330700000000001</v>
      </c>
      <c r="AH13" s="227">
        <v>3.7175100000000003E-2</v>
      </c>
      <c r="AI13" s="227">
        <v>-5.5962700000000004E-3</v>
      </c>
      <c r="AJ13" s="227">
        <v>3960.29</v>
      </c>
      <c r="AK13" s="227">
        <v>118.072</v>
      </c>
      <c r="AL13" s="227">
        <v>-10.6692</v>
      </c>
      <c r="AM13" s="227">
        <v>2.0828899999999999</v>
      </c>
      <c r="AN13" s="227">
        <v>-2.1321699999999999</v>
      </c>
      <c r="AO13" s="227">
        <v>1.0477300000000001</v>
      </c>
      <c r="AP13" s="227">
        <v>2.0306999999999999E-2</v>
      </c>
      <c r="AQ13" s="227">
        <v>-4.0063700000000001E-2</v>
      </c>
      <c r="AR13" s="227">
        <v>3.61854E-2</v>
      </c>
      <c r="AS13" s="344">
        <v>-9.58408E-3</v>
      </c>
      <c r="AU13" s="341"/>
    </row>
    <row r="14" spans="2:47" ht="15.6" customHeight="1" x14ac:dyDescent="0.25">
      <c r="B14" s="212">
        <f t="shared" si="0"/>
        <v>19.038120159999998</v>
      </c>
      <c r="C14" s="212">
        <f t="shared" si="1"/>
        <v>8.2702084000000013</v>
      </c>
      <c r="D14" s="212">
        <f t="shared" si="2"/>
        <v>16.953712219999996</v>
      </c>
      <c r="E14" s="212">
        <f t="shared" si="3"/>
        <v>8.4801851249999984</v>
      </c>
      <c r="F14" s="212">
        <f t="shared" si="4"/>
        <v>14.857780599999993</v>
      </c>
      <c r="G14" s="212">
        <f t="shared" si="5"/>
        <v>8.6490048000000002</v>
      </c>
      <c r="H14" s="332" t="s">
        <v>416</v>
      </c>
      <c r="I14" s="334">
        <v>62000</v>
      </c>
      <c r="J14" s="332" t="s">
        <v>408</v>
      </c>
      <c r="K14" s="333">
        <v>33800</v>
      </c>
      <c r="L14" s="332" t="s">
        <v>559</v>
      </c>
      <c r="M14" s="334">
        <v>21000</v>
      </c>
      <c r="N14" s="333">
        <v>2800</v>
      </c>
      <c r="O14" s="333">
        <v>4900</v>
      </c>
      <c r="P14" s="335" t="s">
        <v>987</v>
      </c>
      <c r="Q14" s="336">
        <v>826338</v>
      </c>
      <c r="R14" s="335" t="s">
        <v>988</v>
      </c>
      <c r="S14" s="336">
        <v>844968</v>
      </c>
      <c r="T14" s="328"/>
      <c r="U14" s="337" t="s">
        <v>496</v>
      </c>
      <c r="V14" s="338"/>
      <c r="W14" s="339"/>
      <c r="X14" s="340">
        <v>0</v>
      </c>
      <c r="Y14" s="340">
        <v>-20</v>
      </c>
      <c r="Z14" s="227">
        <v>25480.1</v>
      </c>
      <c r="AA14" s="227">
        <v>952.68700000000001</v>
      </c>
      <c r="AB14" s="227">
        <v>-243.54499999999999</v>
      </c>
      <c r="AC14" s="227">
        <v>14.032299999999999</v>
      </c>
      <c r="AD14" s="227">
        <v>-8.3290699999999998</v>
      </c>
      <c r="AE14" s="227">
        <v>-0.80194299999999996</v>
      </c>
      <c r="AF14" s="227">
        <v>5.9177199999999999E-2</v>
      </c>
      <c r="AG14" s="227">
        <v>-0.14730299999999999</v>
      </c>
      <c r="AH14" s="227">
        <v>-1.5873200000000001E-2</v>
      </c>
      <c r="AI14" s="227">
        <v>3.91092E-3</v>
      </c>
      <c r="AJ14" s="227">
        <v>4791.16</v>
      </c>
      <c r="AK14" s="227">
        <v>152.22900000000001</v>
      </c>
      <c r="AL14" s="227">
        <v>-41.060299999999998</v>
      </c>
      <c r="AM14" s="227">
        <v>2.7440899999999999</v>
      </c>
      <c r="AN14" s="227">
        <v>-3.7803900000000001</v>
      </c>
      <c r="AO14" s="227">
        <v>1.5964799999999999</v>
      </c>
      <c r="AP14" s="227">
        <v>2.6007599999999999E-2</v>
      </c>
      <c r="AQ14" s="227">
        <v>-5.49078E-2</v>
      </c>
      <c r="AR14" s="227">
        <v>5.6369900000000001E-2</v>
      </c>
      <c r="AS14" s="344">
        <v>-1.0698900000000001E-2</v>
      </c>
      <c r="AU14" s="341"/>
    </row>
    <row r="15" spans="2:47" ht="15.6" customHeight="1" x14ac:dyDescent="0.25">
      <c r="B15" s="212">
        <f t="shared" si="0"/>
        <v>20.575854200000002</v>
      </c>
      <c r="C15" s="212">
        <f t="shared" si="1"/>
        <v>9.3009055799999985</v>
      </c>
      <c r="D15" s="212">
        <f t="shared" si="2"/>
        <v>18.312381150000004</v>
      </c>
      <c r="E15" s="212">
        <f t="shared" si="3"/>
        <v>9.4538845825000006</v>
      </c>
      <c r="F15" s="212">
        <f t="shared" si="4"/>
        <v>16.000472600000002</v>
      </c>
      <c r="G15" s="212">
        <f t="shared" si="5"/>
        <v>9.5323037400000015</v>
      </c>
      <c r="H15" s="332" t="s">
        <v>416</v>
      </c>
      <c r="I15" s="334">
        <v>62000</v>
      </c>
      <c r="J15" s="332" t="s">
        <v>408</v>
      </c>
      <c r="K15" s="333">
        <v>33800</v>
      </c>
      <c r="L15" s="332" t="s">
        <v>559</v>
      </c>
      <c r="M15" s="334">
        <v>21000</v>
      </c>
      <c r="N15" s="333">
        <v>2800</v>
      </c>
      <c r="O15" s="333">
        <v>4900</v>
      </c>
      <c r="P15" s="335" t="s">
        <v>989</v>
      </c>
      <c r="Q15" s="336">
        <v>827131</v>
      </c>
      <c r="R15" s="335" t="s">
        <v>990</v>
      </c>
      <c r="S15" s="336">
        <v>845761</v>
      </c>
      <c r="U15" s="337" t="s">
        <v>502</v>
      </c>
      <c r="V15" s="338"/>
      <c r="W15" s="339"/>
      <c r="X15" s="340">
        <v>0</v>
      </c>
      <c r="Y15" s="340">
        <v>-20</v>
      </c>
      <c r="Z15" s="227">
        <v>25644.9</v>
      </c>
      <c r="AA15" s="227">
        <v>1018.88</v>
      </c>
      <c r="AB15" s="227">
        <v>-145.59800000000001</v>
      </c>
      <c r="AC15" s="227">
        <v>15.3988</v>
      </c>
      <c r="AD15" s="227">
        <v>-7.9703799999999996</v>
      </c>
      <c r="AE15" s="227">
        <v>-3.1732900000000002</v>
      </c>
      <c r="AF15" s="227">
        <v>6.3613699999999995E-2</v>
      </c>
      <c r="AG15" s="227">
        <v>-0.15921099999999999</v>
      </c>
      <c r="AH15" s="227">
        <v>-3.8251399999999998E-2</v>
      </c>
      <c r="AI15" s="227">
        <v>1.7084599999999998E-2</v>
      </c>
      <c r="AJ15" s="227">
        <v>3243.12</v>
      </c>
      <c r="AK15" s="227">
        <v>28.899000000000001</v>
      </c>
      <c r="AL15" s="227">
        <v>83.832400000000007</v>
      </c>
      <c r="AM15" s="227">
        <v>-0.32563500000000001</v>
      </c>
      <c r="AN15" s="227">
        <v>2.1275400000000002</v>
      </c>
      <c r="AO15" s="227">
        <v>-0.42692000000000002</v>
      </c>
      <c r="AP15" s="227">
        <v>-1.30517E-3</v>
      </c>
      <c r="AQ15" s="227">
        <v>8.9684399999999994E-3</v>
      </c>
      <c r="AR15" s="227">
        <v>-2.0939700000000001E-3</v>
      </c>
      <c r="AS15" s="344">
        <v>-2.5156900000000001E-3</v>
      </c>
      <c r="AU15" s="341"/>
    </row>
    <row r="16" spans="2:47" ht="15.6" customHeight="1" x14ac:dyDescent="0.25">
      <c r="B16" s="212">
        <f t="shared" si="0"/>
        <v>22.534413600000001</v>
      </c>
      <c r="C16" s="212">
        <f t="shared" si="1"/>
        <v>10.668610207999999</v>
      </c>
      <c r="D16" s="212">
        <f t="shared" si="2"/>
        <v>20.249202589750002</v>
      </c>
      <c r="E16" s="212">
        <f t="shared" si="3"/>
        <v>10.924592236000001</v>
      </c>
      <c r="F16" s="212">
        <f t="shared" si="4"/>
        <v>17.914404999999999</v>
      </c>
      <c r="G16" s="212">
        <f t="shared" si="5"/>
        <v>11.115976540000002</v>
      </c>
      <c r="H16" s="332" t="s">
        <v>416</v>
      </c>
      <c r="I16" s="334">
        <v>62000</v>
      </c>
      <c r="J16" s="332" t="s">
        <v>408</v>
      </c>
      <c r="K16" s="333">
        <v>33800</v>
      </c>
      <c r="L16" s="332" t="s">
        <v>559</v>
      </c>
      <c r="M16" s="334">
        <v>21000</v>
      </c>
      <c r="N16" s="333">
        <v>2800</v>
      </c>
      <c r="O16" s="333">
        <v>4900</v>
      </c>
      <c r="P16" s="335" t="s">
        <v>991</v>
      </c>
      <c r="Q16" s="336">
        <v>841552</v>
      </c>
      <c r="R16" s="335" t="s">
        <v>992</v>
      </c>
      <c r="S16" s="336">
        <v>860182</v>
      </c>
      <c r="U16" s="337" t="s">
        <v>508</v>
      </c>
      <c r="V16" s="338"/>
      <c r="W16" s="339"/>
      <c r="X16" s="340">
        <v>0</v>
      </c>
      <c r="Y16" s="340">
        <v>-20</v>
      </c>
      <c r="Z16" s="227">
        <v>28671.59</v>
      </c>
      <c r="AA16" s="227">
        <v>1094.8910000000001</v>
      </c>
      <c r="AB16" s="227">
        <v>-257.76310000000001</v>
      </c>
      <c r="AC16" s="227">
        <v>16.01362</v>
      </c>
      <c r="AD16" s="227">
        <v>-10.710470000000001</v>
      </c>
      <c r="AE16" s="227">
        <v>-0.97128619999999999</v>
      </c>
      <c r="AF16" s="227">
        <v>6.4229599999999998E-2</v>
      </c>
      <c r="AG16" s="227">
        <v>-0.1852673</v>
      </c>
      <c r="AH16" s="227">
        <v>-9.1900390000000005E-3</v>
      </c>
      <c r="AI16" s="227">
        <v>2.8408890000000001E-3</v>
      </c>
      <c r="AJ16" s="227">
        <v>4676.692</v>
      </c>
      <c r="AK16" s="227">
        <v>105.5462</v>
      </c>
      <c r="AL16" s="227">
        <v>28.38317</v>
      </c>
      <c r="AM16" s="227">
        <v>1.810792</v>
      </c>
      <c r="AN16" s="227">
        <v>-1.3587359999999999</v>
      </c>
      <c r="AO16" s="227">
        <v>0.64483000000000001</v>
      </c>
      <c r="AP16" s="227">
        <v>2.1269079999999999E-2</v>
      </c>
      <c r="AQ16" s="227">
        <v>-4.0443069999999998E-2</v>
      </c>
      <c r="AR16" s="227">
        <v>3.4067399999999998E-2</v>
      </c>
      <c r="AS16" s="344">
        <v>-7.0380240000000004E-3</v>
      </c>
      <c r="AU16" s="341"/>
    </row>
    <row r="17" spans="2:47" ht="15.6" customHeight="1" x14ac:dyDescent="0.25">
      <c r="B17" s="984" t="s">
        <v>993</v>
      </c>
      <c r="C17" s="984"/>
      <c r="D17" s="984"/>
      <c r="E17" s="984"/>
      <c r="F17" s="984"/>
      <c r="G17" s="984"/>
      <c r="H17" s="984"/>
      <c r="I17" s="984"/>
      <c r="J17" s="984"/>
      <c r="K17" s="984"/>
      <c r="L17" s="984"/>
      <c r="M17" s="984"/>
      <c r="N17" s="984"/>
      <c r="O17" s="984"/>
      <c r="P17" s="984"/>
      <c r="Q17" s="984"/>
      <c r="R17" s="984"/>
      <c r="S17" s="984"/>
    </row>
    <row r="18" spans="2:47" ht="15.6" customHeight="1" x14ac:dyDescent="0.25">
      <c r="B18" s="212">
        <f>2*IF(AND($D$4&lt;=X18,$D$4&gt;=Y18),Z18+AA18*$D$4+AB18*40+AC18*$D$4*$D$4+AD18*$D$4*40+AE18*40*40+AF18*$D$4*$D$4*$D$4+AG18*40*$D$4*$D$4+AH18*$D$4*40*40+AI18*40*40*40,0)/1000</f>
        <v>0</v>
      </c>
      <c r="C18" s="212">
        <f>2*IF(AND($D$4&lt;=X18,$D$4&gt;=Y18),AJ18+AK18*$D$4+AL18*40+AM18*$D$4*$D$4+AN18*$D$4*40+AO18*40*40+AP18*$D$4*$D$4*$D$4+AQ18*40*$D$4*$D$4+AR18*$D$4*40*40+AS18*40*40*40,0)/1000</f>
        <v>0</v>
      </c>
      <c r="D18" s="212">
        <f>2*IF(AND($D$4&lt;=X18,$D$4&gt;=Y18),Z18+AA18*$D$4+AB18*45+AC18*$D$4*$D$4+AD18*$D$4*45+AE18*45*45+AF18*$D$4*$D$4*$D$4+AG18*45*$D$4*$D$4+AH18*$D$4*45*45+AI18*45*45*45,0)/1000</f>
        <v>0</v>
      </c>
      <c r="E18" s="212">
        <f>2*IF(AND($D$4&lt;=X18,$D$4&gt;=Y18),AJ18+AK18*$D$4+AL18*45+AM18*$D$4*$D$4+AN18*$D$4*45+AO18*45*45+AP18*$D$4*$D$4*$D$4+AQ18*45*$D$4*$D$4+AR18*$D$4*45*45+AS18*45*45*45,0)/1000</f>
        <v>0</v>
      </c>
      <c r="F18" s="212">
        <f>2*IF(AND($D$4&lt;=X18,$D$4&gt;=Y18),Z18+AA18*$D$4+AB18*50+AC18*$D$4*$D$4+AD18*$D$4*50+AE18*50*50+AF18*$D$4*$D$4*$D$4+AG18*50*$D$4*$D$4+AH18*$D$4*50*50+AI18*50*50*50,0)/1000</f>
        <v>0</v>
      </c>
      <c r="G18" s="212">
        <f>2*IF(AND($D$4&lt;=X18,$D$4&gt;=Y18),AJ18+AK18*$D$4+AL18*50+AM18*$D$4*$D$4+AN18*$D$4*50+AO18*50*50+AP18*$D$4*$D$4*$D$4+AQ18*50*$D$4*$D$4+AR18*$D$4*50*50+AS18*50*50*50,0)/1000</f>
        <v>0</v>
      </c>
      <c r="H18" s="332" t="s">
        <v>407</v>
      </c>
      <c r="I18" s="333">
        <v>33800</v>
      </c>
      <c r="J18" s="332" t="s">
        <v>459</v>
      </c>
      <c r="K18" s="333">
        <v>33200</v>
      </c>
      <c r="L18" s="332" t="s">
        <v>410</v>
      </c>
      <c r="M18" s="334">
        <v>17600</v>
      </c>
      <c r="N18" s="333">
        <v>2800</v>
      </c>
      <c r="O18" s="333">
        <v>4900</v>
      </c>
      <c r="P18" s="335" t="s">
        <v>994</v>
      </c>
      <c r="Q18" s="336">
        <v>637704</v>
      </c>
      <c r="R18" s="335" t="s">
        <v>995</v>
      </c>
      <c r="S18" s="336">
        <v>682149</v>
      </c>
      <c r="U18" s="345" t="s">
        <v>512</v>
      </c>
      <c r="V18" s="224"/>
      <c r="W18" s="346"/>
      <c r="X18" s="226">
        <v>-15</v>
      </c>
      <c r="Y18" s="226">
        <v>-35</v>
      </c>
      <c r="Z18" s="228">
        <v>9829.7999999999993</v>
      </c>
      <c r="AA18" s="228">
        <v>297.19600000000003</v>
      </c>
      <c r="AB18" s="228">
        <v>-97.108500000000006</v>
      </c>
      <c r="AC18" s="228">
        <v>2.85738</v>
      </c>
      <c r="AD18" s="228">
        <v>-2.6118700000000001</v>
      </c>
      <c r="AE18" s="228">
        <v>-0.10840900000000001</v>
      </c>
      <c r="AF18" s="228">
        <v>7.2890000000000003E-3</v>
      </c>
      <c r="AG18" s="228">
        <v>-2.4285399999999999E-2</v>
      </c>
      <c r="AH18" s="228">
        <v>-5.4801700000000004E-4</v>
      </c>
      <c r="AI18" s="228">
        <v>1.0903099999999999E-3</v>
      </c>
      <c r="AJ18" s="228">
        <v>3338.8</v>
      </c>
      <c r="AK18" s="228">
        <v>61.1995</v>
      </c>
      <c r="AL18" s="228">
        <v>-56.764800000000001</v>
      </c>
      <c r="AM18" s="228">
        <v>0.35086299999999998</v>
      </c>
      <c r="AN18" s="228">
        <v>-1.1493199999999999</v>
      </c>
      <c r="AO18" s="228">
        <v>1.3138099999999999</v>
      </c>
      <c r="AP18" s="228">
        <v>2.22463E-3</v>
      </c>
      <c r="AQ18" s="228">
        <v>-7.0559799999999999E-3</v>
      </c>
      <c r="AR18" s="228">
        <v>1.92792E-2</v>
      </c>
      <c r="AS18" s="228">
        <v>-6.9446899999999999E-3</v>
      </c>
      <c r="AT18" s="224">
        <v>1</v>
      </c>
      <c r="AU18" s="341"/>
    </row>
    <row r="19" spans="2:47" ht="15.6" customHeight="1" x14ac:dyDescent="0.25">
      <c r="B19" s="212">
        <f>2*IF(AND($D$4&lt;=X19,$D$4&gt;=Y19),Z19+AA19*$D$4+AB19*40+AC19*$D$4*$D$4+AD19*$D$4*40+AE19*40*40+AF19*$D$4*$D$4*$D$4+AG19*40*$D$4*$D$4+AH19*$D$4*40*40+AI19*40*40*40,0)/1000</f>
        <v>0</v>
      </c>
      <c r="C19" s="212">
        <f>2*IF(AND($D$4&lt;=X19,$D$4&gt;=Y19),AJ19+AK19*$D$4+AL19*40+AM19*$D$4*$D$4+AN19*$D$4*40+AO19*40*40+AP19*$D$4*$D$4*$D$4+AQ19*40*$D$4*$D$4+AR19*$D$4*40*40+AS19*40*40*40,0)/1000</f>
        <v>0</v>
      </c>
      <c r="D19" s="212">
        <f>2*IF(AND($D$4&lt;=X19,$D$4&gt;=Y19),Z19+AA19*$D$4+AB19*45+AC19*$D$4*$D$4+AD19*$D$4*45+AE19*45*45+AF19*$D$4*$D$4*$D$4+AG19*45*$D$4*$D$4+AH19*$D$4*45*45+AI19*45*45*45,0)/1000</f>
        <v>0</v>
      </c>
      <c r="E19" s="212">
        <f>2*IF(AND($D$4&lt;=X19,$D$4&gt;=Y19),AJ19+AK19*$D$4+AL19*45+AM19*$D$4*$D$4+AN19*$D$4*45+AO19*45*45+AP19*$D$4*$D$4*$D$4+AQ19*45*$D$4*$D$4+AR19*$D$4*45*45+AS19*45*45*45,0)/1000</f>
        <v>0</v>
      </c>
      <c r="F19" s="212">
        <f>2*IF(AND($D$4&lt;=X19,$D$4&gt;=Y19),Z19+AA19*$D$4+AB19*50+AC19*$D$4*$D$4+AD19*$D$4*50+AE19*50*50+AF19*$D$4*$D$4*$D$4+AG19*50*$D$4*$D$4+AH19*$D$4*50*50+AI19*50*50*50,0)/1000</f>
        <v>0</v>
      </c>
      <c r="G19" s="212">
        <f>2*IF(AND($D$4&lt;=X19,$D$4&gt;=Y19),AJ19+AK19*$D$4+AL19*50+AM19*$D$4*$D$4+AN19*$D$4*50+AO19*50*50+AP19*$D$4*$D$4*$D$4+AQ19*50*$D$4*$D$4+AR19*$D$4*50*50+AS19*50*50*50,0)/1000</f>
        <v>0</v>
      </c>
      <c r="H19" s="332" t="s">
        <v>407</v>
      </c>
      <c r="I19" s="333">
        <v>33800</v>
      </c>
      <c r="J19" s="332" t="s">
        <v>459</v>
      </c>
      <c r="K19" s="333">
        <v>33200</v>
      </c>
      <c r="L19" s="332" t="s">
        <v>410</v>
      </c>
      <c r="M19" s="334">
        <v>17600</v>
      </c>
      <c r="N19" s="333">
        <v>2800</v>
      </c>
      <c r="O19" s="333">
        <v>4900</v>
      </c>
      <c r="P19" s="335" t="s">
        <v>996</v>
      </c>
      <c r="Q19" s="336">
        <v>638341</v>
      </c>
      <c r="R19" s="335" t="s">
        <v>997</v>
      </c>
      <c r="S19" s="336">
        <v>682786</v>
      </c>
      <c r="U19" s="345" t="s">
        <v>515</v>
      </c>
      <c r="V19" s="224"/>
      <c r="W19" s="346"/>
      <c r="X19" s="226">
        <v>-15</v>
      </c>
      <c r="Y19" s="226">
        <v>-35</v>
      </c>
      <c r="Z19" s="228">
        <v>16884.8</v>
      </c>
      <c r="AA19" s="228">
        <v>551.08600000000001</v>
      </c>
      <c r="AB19" s="228">
        <v>-214.393</v>
      </c>
      <c r="AC19" s="228">
        <v>5.7629099999999998</v>
      </c>
      <c r="AD19" s="228">
        <v>-5.45763</v>
      </c>
      <c r="AE19" s="228">
        <v>0.47509299999999999</v>
      </c>
      <c r="AF19" s="228">
        <v>1.6633800000000001E-2</v>
      </c>
      <c r="AG19" s="228">
        <v>-4.2315199999999997E-2</v>
      </c>
      <c r="AH19" s="228">
        <v>3.66425E-3</v>
      </c>
      <c r="AI19" s="228">
        <v>-7.2382299999999996E-7</v>
      </c>
      <c r="AJ19" s="228">
        <v>3892.44</v>
      </c>
      <c r="AK19" s="228">
        <v>95.150700000000001</v>
      </c>
      <c r="AL19" s="228">
        <v>-7.5203800000000003</v>
      </c>
      <c r="AM19" s="228">
        <v>0.99448199999999998</v>
      </c>
      <c r="AN19" s="228">
        <v>-0.27274999999999999</v>
      </c>
      <c r="AO19" s="228">
        <v>0.218476</v>
      </c>
      <c r="AP19" s="228">
        <v>6.54683E-3</v>
      </c>
      <c r="AQ19" s="228">
        <v>-5.8320599999999996E-4</v>
      </c>
      <c r="AR19" s="228">
        <v>9.6282099999999999E-3</v>
      </c>
      <c r="AS19" s="228">
        <v>3.9810900000000001E-4</v>
      </c>
      <c r="AT19" s="224">
        <v>1</v>
      </c>
      <c r="AU19" s="341"/>
    </row>
    <row r="20" spans="2:47" ht="15.6" customHeight="1" x14ac:dyDescent="0.25">
      <c r="B20" s="212">
        <f>2*IF(AND($D$4&lt;=X20,$D$4&gt;=Y20),Z20+AA20*$D$4+AB20*40+AC20*$D$4*$D$4+AD20*$D$4*40+AE20*40*40+AF20*$D$4*$D$4*$D$4+AG20*40*$D$4*$D$4+AH20*$D$4*40*40+AI20*40*40*40,0)/1000</f>
        <v>0</v>
      </c>
      <c r="C20" s="212">
        <f>2*IF(AND($D$4&lt;=X20,$D$4&gt;=Y20),AJ20+AK20*$D$4+AL20*40+AM20*$D$4*$D$4+AN20*$D$4*40+AO20*40*40+AP20*$D$4*$D$4*$D$4+AQ20*40*$D$4*$D$4+AR20*$D$4*40*40+AS20*40*40*40,0)/1000</f>
        <v>0</v>
      </c>
      <c r="D20" s="212">
        <f>2*IF(AND($D$4&lt;=X20,$D$4&gt;=Y20),Z20+AA20*$D$4+AB20*45+AC20*$D$4*$D$4+AD20*$D$4*45+AE20*45*45+AF20*$D$4*$D$4*$D$4+AG20*45*$D$4*$D$4+AH20*$D$4*45*45+AI20*45*45*45,0)/1000</f>
        <v>0</v>
      </c>
      <c r="E20" s="212">
        <f>2*IF(AND($D$4&lt;=X20,$D$4&gt;=Y20),AJ20+AK20*$D$4+AL20*45+AM20*$D$4*$D$4+AN20*$D$4*45+AO20*45*45+AP20*$D$4*$D$4*$D$4+AQ20*45*$D$4*$D$4+AR20*$D$4*45*45+AS20*45*45*45,0)/1000</f>
        <v>0</v>
      </c>
      <c r="F20" s="212">
        <f>2*IF(AND($D$4&lt;=X20,$D$4&gt;=Y20),Z20+AA20*$D$4+AB20*50+AC20*$D$4*$D$4+AD20*$D$4*50+AE20*50*50+AF20*$D$4*$D$4*$D$4+AG20*50*$D$4*$D$4+AH20*$D$4*50*50+AI20*50*50*50,0)/1000</f>
        <v>0</v>
      </c>
      <c r="G20" s="212">
        <f>2*IF(AND($D$4&lt;=X20,$D$4&gt;=Y20),AJ20+AK20*$D$4+AL20*50+AM20*$D$4*$D$4+AN20*$D$4*50+AO20*50*50+AP20*$D$4*$D$4*$D$4+AQ20*50*$D$4*$D$4+AR20*$D$4*50*50+AS20*50*50*50,0)/1000</f>
        <v>0</v>
      </c>
      <c r="H20" s="332" t="s">
        <v>571</v>
      </c>
      <c r="I20" s="333">
        <v>51800</v>
      </c>
      <c r="J20" s="332" t="s">
        <v>408</v>
      </c>
      <c r="K20" s="333">
        <v>33800</v>
      </c>
      <c r="L20" s="332" t="s">
        <v>559</v>
      </c>
      <c r="M20" s="334">
        <v>21000</v>
      </c>
      <c r="N20" s="333">
        <v>2800</v>
      </c>
      <c r="O20" s="333">
        <v>4900</v>
      </c>
      <c r="P20" s="335" t="s">
        <v>998</v>
      </c>
      <c r="Q20" s="336">
        <v>736672</v>
      </c>
      <c r="R20" s="335" t="s">
        <v>999</v>
      </c>
      <c r="S20" s="336">
        <v>781117</v>
      </c>
      <c r="U20" s="345" t="s">
        <v>519</v>
      </c>
      <c r="V20" s="224"/>
      <c r="W20" s="346"/>
      <c r="X20" s="226">
        <v>-15</v>
      </c>
      <c r="Y20" s="226">
        <v>-35</v>
      </c>
      <c r="Z20" s="228">
        <v>23754.799999999999</v>
      </c>
      <c r="AA20" s="228">
        <v>856.56399999999996</v>
      </c>
      <c r="AB20" s="228">
        <v>-239.059</v>
      </c>
      <c r="AC20" s="228">
        <v>9.9128900000000009</v>
      </c>
      <c r="AD20" s="228">
        <v>-8.0401000000000007</v>
      </c>
      <c r="AE20" s="228">
        <v>-0.750884</v>
      </c>
      <c r="AF20" s="228">
        <v>3.1424800000000003E-2</v>
      </c>
      <c r="AG20" s="228">
        <v>-7.8991400000000003E-2</v>
      </c>
      <c r="AH20" s="228">
        <v>-6.2576899999999998E-3</v>
      </c>
      <c r="AI20" s="228">
        <v>5.8439700000000004E-3</v>
      </c>
      <c r="AJ20" s="228">
        <v>3998.88</v>
      </c>
      <c r="AK20" s="228">
        <v>79.324100000000001</v>
      </c>
      <c r="AL20" s="228">
        <v>41.982700000000001</v>
      </c>
      <c r="AM20" s="228">
        <v>0.62443099999999996</v>
      </c>
      <c r="AN20" s="228">
        <v>0.94568700000000006</v>
      </c>
      <c r="AO20" s="228">
        <v>-9.1685299999999997E-2</v>
      </c>
      <c r="AP20" s="228">
        <v>4.6325799999999999E-3</v>
      </c>
      <c r="AQ20" s="228">
        <v>2.2761399999999998E-3</v>
      </c>
      <c r="AR20" s="228">
        <v>2.34884E-3</v>
      </c>
      <c r="AS20" s="228">
        <v>-1.6253400000000001E-3</v>
      </c>
      <c r="AT20" s="224">
        <v>1</v>
      </c>
      <c r="AU20" s="341"/>
    </row>
    <row r="21" spans="2:47" ht="15.6" customHeight="1" x14ac:dyDescent="0.25">
      <c r="B21" s="212">
        <f>2*IF(AND($D$4&lt;=X21,$D$4&gt;=Y21),Z21+AA21*$D$4+AB21*40+AC21*$D$4*$D$4+AD21*$D$4*40+AE21*40*40+AF21*$D$4*$D$4*$D$4+AG21*40*$D$4*$D$4+AH21*$D$4*40*40+AI21*40*40*40,0)/1000</f>
        <v>0</v>
      </c>
      <c r="C21" s="212">
        <f>2*IF(AND($D$4&lt;=X21,$D$4&gt;=Y21),AJ21+AK21*$D$4+AL21*40+AM21*$D$4*$D$4+AN21*$D$4*40+AO21*40*40+AP21*$D$4*$D$4*$D$4+AQ21*40*$D$4*$D$4+AR21*$D$4*40*40+AS21*40*40*40,0)/1000</f>
        <v>0</v>
      </c>
      <c r="D21" s="212">
        <f>2*IF(AND($D$4&lt;=X21,$D$4&gt;=Y21),Z21+AA21*$D$4+AB21*45+AC21*$D$4*$D$4+AD21*$D$4*45+AE21*45*45+AF21*$D$4*$D$4*$D$4+AG21*45*$D$4*$D$4+AH21*$D$4*45*45+AI21*45*45*45,0)/1000</f>
        <v>0</v>
      </c>
      <c r="E21" s="212">
        <f>2*IF(AND($D$4&lt;=X21,$D$4&gt;=Y21),AJ21+AK21*$D$4+AL21*45+AM21*$D$4*$D$4+AN21*$D$4*45+AO21*45*45+AP21*$D$4*$D$4*$D$4+AQ21*45*$D$4*$D$4+AR21*$D$4*45*45+AS21*45*45*45,0)/1000</f>
        <v>0</v>
      </c>
      <c r="F21" s="212">
        <f>2*IF(AND($D$4&lt;=X21,$D$4&gt;=Y21),Z21+AA21*$D$4+AB21*50+AC21*$D$4*$D$4+AD21*$D$4*50+AE21*50*50+AF21*$D$4*$D$4*$D$4+AG21*50*$D$4*$D$4+AH21*$D$4*50*50+AI21*50*50*50,0)/1000</f>
        <v>0</v>
      </c>
      <c r="G21" s="212">
        <f>2*IF(AND($D$4&lt;=X21,$D$4&gt;=Y21),AJ21+AK21*$D$4+AL21*50+AM21*$D$4*$D$4+AN21*$D$4*50+AO21*50*50+AP21*$D$4*$D$4*$D$4+AQ21*50*$D$4*$D$4+AR21*$D$4*50*50+AS21*50*50*50,0)/1000</f>
        <v>0</v>
      </c>
      <c r="H21" s="332" t="s">
        <v>571</v>
      </c>
      <c r="I21" s="333">
        <v>51800</v>
      </c>
      <c r="J21" s="332" t="s">
        <v>408</v>
      </c>
      <c r="K21" s="333">
        <v>33800</v>
      </c>
      <c r="L21" s="332" t="s">
        <v>559</v>
      </c>
      <c r="M21" s="334">
        <v>21000</v>
      </c>
      <c r="N21" s="333">
        <v>2800</v>
      </c>
      <c r="O21" s="333">
        <v>4900</v>
      </c>
      <c r="P21" s="335" t="s">
        <v>1000</v>
      </c>
      <c r="Q21" s="336">
        <v>742734</v>
      </c>
      <c r="R21" s="335" t="s">
        <v>1001</v>
      </c>
      <c r="S21" s="336">
        <v>787179</v>
      </c>
      <c r="U21" s="345" t="s">
        <v>522</v>
      </c>
      <c r="V21" s="224"/>
      <c r="W21" s="346"/>
      <c r="X21" s="226">
        <v>-15</v>
      </c>
      <c r="Y21" s="226">
        <v>-35</v>
      </c>
      <c r="Z21" s="228">
        <v>30693.200000000001</v>
      </c>
      <c r="AA21" s="228">
        <v>1094.8</v>
      </c>
      <c r="AB21" s="228">
        <v>-377.37299999999999</v>
      </c>
      <c r="AC21" s="228">
        <v>12.9375</v>
      </c>
      <c r="AD21" s="228">
        <v>-11.6485</v>
      </c>
      <c r="AE21" s="228">
        <v>0.59352800000000006</v>
      </c>
      <c r="AF21" s="228">
        <v>4.6287399999999999E-2</v>
      </c>
      <c r="AG21" s="228">
        <v>-0.102213</v>
      </c>
      <c r="AH21" s="228">
        <v>1.31077E-2</v>
      </c>
      <c r="AI21" s="228">
        <v>4.07725E-4</v>
      </c>
      <c r="AJ21" s="228">
        <v>5606.44</v>
      </c>
      <c r="AK21" s="228">
        <v>122.744</v>
      </c>
      <c r="AL21" s="228">
        <v>26.186599999999999</v>
      </c>
      <c r="AM21" s="228">
        <v>1.0529599999999999</v>
      </c>
      <c r="AN21" s="228">
        <v>0.53042800000000001</v>
      </c>
      <c r="AO21" s="228">
        <v>0.127775</v>
      </c>
      <c r="AP21" s="228">
        <v>5.8983000000000004E-3</v>
      </c>
      <c r="AQ21" s="228">
        <v>1.3387E-3</v>
      </c>
      <c r="AR21" s="228">
        <v>7.6689699999999998E-3</v>
      </c>
      <c r="AS21" s="228">
        <v>-1.6161299999999999E-3</v>
      </c>
      <c r="AT21" s="224">
        <v>1</v>
      </c>
      <c r="AU21" s="341"/>
    </row>
    <row r="22" spans="2:47" ht="15.6" customHeight="1" x14ac:dyDescent="0.25">
      <c r="B22" s="212">
        <f>2*IF(AND($D$4&lt;=X22,$D$4&gt;=Y22),Z22+AA22*$D$4+AB22*40+AC22*$D$4*$D$4+AD22*$D$4*40+AE22*40*40+AF22*$D$4*$D$4*$D$4+AG22*40*$D$4*$D$4+AH22*$D$4*40*40+AI22*40*40*40,0)/1000</f>
        <v>0</v>
      </c>
      <c r="C22" s="212">
        <f>2*IF(AND($D$4&lt;=X22,$D$4&gt;=Y22),AJ22+AK22*$D$4+AL22*40+AM22*$D$4*$D$4+AN22*$D$4*40+AO22*40*40+AP22*$D$4*$D$4*$D$4+AQ22*40*$D$4*$D$4+AR22*$D$4*40*40+AS22*40*40*40,0)/1000</f>
        <v>0</v>
      </c>
      <c r="D22" s="212">
        <f>2*IF(AND($D$4&lt;=X22,$D$4&gt;=Y22),Z22+AA22*$D$4+AB22*45+AC22*$D$4*$D$4+AD22*$D$4*45+AE22*45*45+AF22*$D$4*$D$4*$D$4+AG22*45*$D$4*$D$4+AH22*$D$4*45*45+AI22*45*45*45,0)/1000</f>
        <v>0</v>
      </c>
      <c r="E22" s="212">
        <f>2*IF(AND($D$4&lt;=X22,$D$4&gt;=Y22),AJ22+AK22*$D$4+AL22*45+AM22*$D$4*$D$4+AN22*$D$4*45+AO22*45*45+AP22*$D$4*$D$4*$D$4+AQ22*45*$D$4*$D$4+AR22*$D$4*45*45+AS22*45*45*45,0)/1000</f>
        <v>0</v>
      </c>
      <c r="F22" s="212">
        <f>2*IF(AND($D$4&lt;=X22,$D$4&gt;=Y22),Z22+AA22*$D$4+AB22*50+AC22*$D$4*$D$4+AD22*$D$4*50+AE22*50*50+AF22*$D$4*$D$4*$D$4+AG22*50*$D$4*$D$4+AH22*$D$4*50*50+AI22*50*50*50,0)/1000</f>
        <v>0</v>
      </c>
      <c r="G22" s="212">
        <f>2*IF(AND($D$4&lt;=X22,$D$4&gt;=Y22),AJ22+AK22*$D$4+AL22*50+AM22*$D$4*$D$4+AN22*$D$4*50+AO22*50*50+AP22*$D$4*$D$4*$D$4+AQ22*50*$D$4*$D$4+AR22*$D$4*50*50+AS22*50*50*50,0)/1000</f>
        <v>0</v>
      </c>
      <c r="H22" s="332" t="s">
        <v>571</v>
      </c>
      <c r="I22" s="333">
        <v>51800</v>
      </c>
      <c r="J22" s="332" t="s">
        <v>408</v>
      </c>
      <c r="K22" s="333">
        <v>33800</v>
      </c>
      <c r="L22" s="332" t="s">
        <v>559</v>
      </c>
      <c r="M22" s="334">
        <v>21000</v>
      </c>
      <c r="N22" s="333">
        <v>2800</v>
      </c>
      <c r="O22" s="333">
        <v>4900</v>
      </c>
      <c r="P22" s="335" t="s">
        <v>1002</v>
      </c>
      <c r="Q22" s="336">
        <v>764042</v>
      </c>
      <c r="R22" s="335" t="s">
        <v>1003</v>
      </c>
      <c r="S22" s="336">
        <v>808487</v>
      </c>
      <c r="U22" s="345" t="s">
        <v>529</v>
      </c>
      <c r="V22" s="224"/>
      <c r="W22" s="346"/>
      <c r="X22" s="226">
        <v>-15</v>
      </c>
      <c r="Y22" s="226">
        <v>-35</v>
      </c>
      <c r="Z22" s="228">
        <v>28934.49</v>
      </c>
      <c r="AA22" s="228">
        <v>976.32389999999998</v>
      </c>
      <c r="AB22" s="228">
        <v>-278.08710000000002</v>
      </c>
      <c r="AC22" s="228">
        <v>10.919639999999999</v>
      </c>
      <c r="AD22" s="228">
        <v>-8.5497440000000005</v>
      </c>
      <c r="AE22" s="228">
        <v>-0.67691000000000001</v>
      </c>
      <c r="AF22" s="228">
        <v>3.4623290000000001E-2</v>
      </c>
      <c r="AG22" s="228">
        <v>-8.6811819999999998E-2</v>
      </c>
      <c r="AH22" s="228">
        <v>-1.03245E-2</v>
      </c>
      <c r="AI22" s="228">
        <v>4.2009120000000002E-3</v>
      </c>
      <c r="AJ22" s="228">
        <v>4651.9049999999997</v>
      </c>
      <c r="AK22" s="228">
        <v>68.269189999999995</v>
      </c>
      <c r="AL22" s="228">
        <v>80.079490000000007</v>
      </c>
      <c r="AM22" s="228">
        <v>0.13217760000000001</v>
      </c>
      <c r="AN22" s="228">
        <v>1.957398</v>
      </c>
      <c r="AO22" s="228">
        <v>-0.43030810000000003</v>
      </c>
      <c r="AP22" s="228">
        <v>1.119461E-3</v>
      </c>
      <c r="AQ22" s="228">
        <v>9.3413149999999993E-3</v>
      </c>
      <c r="AR22" s="228">
        <v>-6.1763020000000005E-4</v>
      </c>
      <c r="AS22" s="228">
        <v>2.4437699999999999E-4</v>
      </c>
      <c r="AT22" s="224">
        <v>1</v>
      </c>
      <c r="AU22" s="341"/>
    </row>
    <row r="23" spans="2:47" ht="15.6" customHeight="1" x14ac:dyDescent="0.25">
      <c r="B23" s="983" t="s">
        <v>1004</v>
      </c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</row>
    <row r="24" spans="2:47" ht="15.6" customHeight="1" x14ac:dyDescent="0.25">
      <c r="B24" s="984" t="s">
        <v>978</v>
      </c>
      <c r="C24" s="984"/>
      <c r="D24" s="984"/>
      <c r="E24" s="984"/>
      <c r="F24" s="984"/>
      <c r="G24" s="984"/>
      <c r="H24" s="984"/>
      <c r="I24" s="984"/>
      <c r="J24" s="984"/>
      <c r="K24" s="984"/>
      <c r="L24" s="984"/>
      <c r="M24" s="984"/>
      <c r="N24" s="984"/>
      <c r="O24" s="984"/>
      <c r="P24" s="984"/>
      <c r="Q24" s="984"/>
      <c r="R24" s="984"/>
      <c r="S24" s="984"/>
    </row>
    <row r="25" spans="2:47" ht="15.6" customHeight="1" x14ac:dyDescent="0.25">
      <c r="B25" s="212">
        <f t="shared" ref="B25:B31" si="6">3*IF(AND($D$4&lt;=X25,$D$4&gt;=Y25),Z25+AA25*$D$4+AB25*40+AC25*$D$4*$D$4+AD25*$D$4*40+AE25*40*40+AF25*$D$4*$D$4*$D$4+AG25*40*$D$4*$D$4+AH25*$D$4*40*40+AI25*40*40*40,0)/1000</f>
        <v>16.266700956000005</v>
      </c>
      <c r="C25" s="212">
        <f t="shared" ref="C25:C31" si="7">3*IF(AND($D$4&lt;=X25,$D$4&gt;=Y25),AJ25+AK25*$D$4+AL25*40+AM25*$D$4*$D$4+AN25*$D$4*40+AO25*40*40+AP25*$D$4*$D$4*$D$4+AQ25*40*$D$4*$D$4+AR25*$D$4*40*40+AS25*40*40*40,0)/1000</f>
        <v>6.9044371289999997</v>
      </c>
      <c r="D25" s="212">
        <f t="shared" ref="D25:D31" si="8">3*IF(AND($D$4&lt;=X25,$D$4&gt;=Y25),Z25+AA25*$D$4+AB25*45+AC25*$D$4*$D$4+AD25*$D$4*45+AE25*45*45+AF25*$D$4*$D$4*$D$4+AG25*45*$D$4*$D$4+AH25*$D$4*45*45+AI25*45*45*45,0)/1000</f>
        <v>14.517539860500003</v>
      </c>
      <c r="E25" s="212">
        <f t="shared" ref="E25:E31" si="9">3*IF(AND($D$4&lt;=X25,$D$4&gt;=Y25),AJ25+AK25*$D$4+AL25*45+AM25*$D$4*$D$4+AN25*$D$4*45+AO25*45*45+AP25*$D$4*$D$4*$D$4+AQ25*45*$D$4*$D$4+AR25*$D$4*45*45+AS25*45*45*45,0)/1000</f>
        <v>7.1569196272499997</v>
      </c>
      <c r="F25" s="212">
        <f t="shared" ref="F25:F31" si="10">3*IF(AND($D$4&lt;=X25,$D$4&gt;=Y25),Z25+AA25*$D$4+AB25*50+AC25*$D$4*$D$4+AD25*$D$4*50+AE25*50*50+AF25*$D$4*$D$4*$D$4+AG25*50*$D$4*$D$4+AH25*$D$4*50*50+AI25*50*50*50,0)/1000</f>
        <v>12.736883685</v>
      </c>
      <c r="G25" s="212">
        <f t="shared" ref="G25:G31" si="11">3*IF(AND($D$4&lt;=X25,$D$4&gt;=Y25),AJ25+AK25*$D$4+AL25*50+AM25*$D$4*$D$4+AN25*$D$4*50+AO25*50*50+AP25*$D$4*$D$4*$D$4+AQ25*50*$D$4*$D$4+AR25*$D$4*50*50+AS25*50*50*50,0)/1000</f>
        <v>7.3840932060000029</v>
      </c>
      <c r="H25" s="332" t="s">
        <v>571</v>
      </c>
      <c r="I25" s="333">
        <v>51800</v>
      </c>
      <c r="J25" s="332" t="s">
        <v>417</v>
      </c>
      <c r="K25" s="333">
        <v>51800</v>
      </c>
      <c r="L25" s="332" t="s">
        <v>1005</v>
      </c>
      <c r="M25" s="332" t="s">
        <v>422</v>
      </c>
      <c r="N25" s="333">
        <v>2800</v>
      </c>
      <c r="O25" s="333">
        <v>4900</v>
      </c>
      <c r="P25" s="335" t="s">
        <v>1006</v>
      </c>
      <c r="Q25" s="336">
        <v>913937</v>
      </c>
      <c r="R25" s="335" t="s">
        <v>1007</v>
      </c>
      <c r="S25" s="336">
        <v>967804</v>
      </c>
      <c r="U25" s="337" t="s">
        <v>472</v>
      </c>
      <c r="V25" s="338"/>
      <c r="W25" s="339"/>
      <c r="X25" s="340">
        <v>0</v>
      </c>
      <c r="Y25" s="340">
        <v>-20</v>
      </c>
      <c r="Z25" s="235">
        <v>14126.49</v>
      </c>
      <c r="AA25" s="235">
        <v>546.49170000000004</v>
      </c>
      <c r="AB25" s="235">
        <v>-124.6258</v>
      </c>
      <c r="AC25" s="235">
        <v>7.9777170000000002</v>
      </c>
      <c r="AD25" s="235">
        <v>-5.4089460000000003</v>
      </c>
      <c r="AE25" s="235">
        <v>-0.67522300000000002</v>
      </c>
      <c r="AF25" s="235">
        <v>3.1969079999999997E-2</v>
      </c>
      <c r="AG25" s="235">
        <v>-9.3144400000000002E-2</v>
      </c>
      <c r="AH25" s="235">
        <v>-4.323581E-3</v>
      </c>
      <c r="AI25" s="235">
        <v>3.126074E-3</v>
      </c>
      <c r="AJ25" s="236">
        <v>609.52909999999997</v>
      </c>
      <c r="AK25" s="236">
        <v>-45.375369999999997</v>
      </c>
      <c r="AL25" s="236">
        <v>78.36157</v>
      </c>
      <c r="AM25" s="236">
        <v>-1.333618</v>
      </c>
      <c r="AN25" s="236">
        <v>2.2733660000000002</v>
      </c>
      <c r="AO25" s="236">
        <v>-0.84521109999999999</v>
      </c>
      <c r="AP25" s="236">
        <v>-8.5572270000000006E-3</v>
      </c>
      <c r="AQ25" s="236">
        <v>1.494234E-2</v>
      </c>
      <c r="AR25" s="236">
        <v>-9.7474290000000002E-3</v>
      </c>
      <c r="AS25" s="236">
        <v>4.2889679999999998E-3</v>
      </c>
      <c r="AU25" s="341"/>
    </row>
    <row r="26" spans="2:47" ht="15.6" customHeight="1" x14ac:dyDescent="0.25">
      <c r="B26" s="212">
        <f t="shared" si="6"/>
        <v>18.647752074</v>
      </c>
      <c r="C26" s="212">
        <f t="shared" si="7"/>
        <v>8.3561664480000015</v>
      </c>
      <c r="D26" s="212">
        <f t="shared" si="8"/>
        <v>16.621802189250005</v>
      </c>
      <c r="E26" s="212">
        <f t="shared" si="9"/>
        <v>8.5639234080000026</v>
      </c>
      <c r="F26" s="212">
        <f t="shared" si="10"/>
        <v>14.577117630000002</v>
      </c>
      <c r="G26" s="212">
        <f t="shared" si="11"/>
        <v>8.743959195000004</v>
      </c>
      <c r="H26" s="332" t="s">
        <v>416</v>
      </c>
      <c r="I26" s="334">
        <v>62000</v>
      </c>
      <c r="J26" s="332" t="s">
        <v>417</v>
      </c>
      <c r="K26" s="333">
        <v>51800</v>
      </c>
      <c r="L26" s="332" t="s">
        <v>1005</v>
      </c>
      <c r="M26" s="332" t="s">
        <v>422</v>
      </c>
      <c r="N26" s="333">
        <v>2800</v>
      </c>
      <c r="O26" s="333">
        <v>4900</v>
      </c>
      <c r="P26" s="335" t="s">
        <v>1008</v>
      </c>
      <c r="Q26" s="336">
        <v>937987</v>
      </c>
      <c r="R26" s="335" t="s">
        <v>1009</v>
      </c>
      <c r="S26" s="336">
        <v>991853</v>
      </c>
      <c r="U26" s="342" t="s">
        <v>475</v>
      </c>
      <c r="V26" s="338"/>
      <c r="W26" s="339"/>
      <c r="X26" s="340">
        <v>0</v>
      </c>
      <c r="Y26" s="340">
        <v>-20</v>
      </c>
      <c r="Z26" s="240">
        <v>15735.34</v>
      </c>
      <c r="AA26" s="240">
        <v>580.29719999999998</v>
      </c>
      <c r="AB26" s="240">
        <v>-120.98560000000001</v>
      </c>
      <c r="AC26" s="240">
        <v>8.4337219999999995</v>
      </c>
      <c r="AD26" s="240">
        <v>-5.0770229999999996</v>
      </c>
      <c r="AE26" s="240">
        <v>-1.2464029999999999</v>
      </c>
      <c r="AF26" s="240">
        <v>3.8580490000000002E-2</v>
      </c>
      <c r="AG26" s="240">
        <v>-0.1010196</v>
      </c>
      <c r="AH26" s="240">
        <v>-1.367933E-2</v>
      </c>
      <c r="AI26" s="240">
        <v>7.2941619999999999E-3</v>
      </c>
      <c r="AJ26" s="241">
        <v>1213.356</v>
      </c>
      <c r="AK26" s="241">
        <v>-31.481310000000001</v>
      </c>
      <c r="AL26" s="241">
        <v>80.652860000000004</v>
      </c>
      <c r="AM26" s="241">
        <v>-0.77191569999999998</v>
      </c>
      <c r="AN26" s="241">
        <v>2.1248879999999999</v>
      </c>
      <c r="AO26" s="241">
        <v>-0.93829980000000002</v>
      </c>
      <c r="AP26" s="241">
        <v>6.0625000000000002E-4</v>
      </c>
      <c r="AQ26" s="241">
        <v>2.9388919999999998E-3</v>
      </c>
      <c r="AR26" s="241">
        <v>-8.0974629999999992E-3</v>
      </c>
      <c r="AS26" s="241">
        <v>4.98161E-3</v>
      </c>
      <c r="AU26" s="341"/>
    </row>
    <row r="27" spans="2:47" ht="15.6" customHeight="1" x14ac:dyDescent="0.25">
      <c r="B27" s="212">
        <f t="shared" si="6"/>
        <v>21.430371239999996</v>
      </c>
      <c r="C27" s="212">
        <f t="shared" si="7"/>
        <v>9.9523833600000007</v>
      </c>
      <c r="D27" s="212">
        <f t="shared" si="8"/>
        <v>18.660626261250002</v>
      </c>
      <c r="E27" s="212">
        <f t="shared" si="9"/>
        <v>10.062146321249999</v>
      </c>
      <c r="F27" s="212">
        <f t="shared" si="10"/>
        <v>15.918144750000003</v>
      </c>
      <c r="G27" s="212">
        <f t="shared" si="11"/>
        <v>10.064372730000002</v>
      </c>
      <c r="H27" s="332" t="s">
        <v>416</v>
      </c>
      <c r="I27" s="334">
        <v>62000</v>
      </c>
      <c r="J27" s="332" t="s">
        <v>417</v>
      </c>
      <c r="K27" s="333">
        <v>51800</v>
      </c>
      <c r="L27" s="332" t="s">
        <v>1005</v>
      </c>
      <c r="M27" s="332" t="s">
        <v>422</v>
      </c>
      <c r="N27" s="333">
        <v>2800</v>
      </c>
      <c r="O27" s="333">
        <v>4900</v>
      </c>
      <c r="P27" s="335" t="s">
        <v>1010</v>
      </c>
      <c r="Q27" s="343" t="s">
        <v>312</v>
      </c>
      <c r="R27" s="335" t="s">
        <v>1011</v>
      </c>
      <c r="S27" s="343" t="s">
        <v>312</v>
      </c>
      <c r="U27" s="337" t="s">
        <v>486</v>
      </c>
      <c r="V27" s="338"/>
      <c r="W27" s="339"/>
      <c r="X27" s="340">
        <v>0</v>
      </c>
      <c r="Y27" s="340">
        <v>-20</v>
      </c>
      <c r="Z27" s="227">
        <v>22652.9</v>
      </c>
      <c r="AA27" s="227">
        <v>952.19500000000005</v>
      </c>
      <c r="AB27" s="227">
        <v>-276.26400000000001</v>
      </c>
      <c r="AC27" s="227">
        <v>14.31</v>
      </c>
      <c r="AD27" s="227">
        <v>-11.6495</v>
      </c>
      <c r="AE27" s="227">
        <v>-0.18568999999999999</v>
      </c>
      <c r="AF27" s="227">
        <v>5.8042999999999997E-2</v>
      </c>
      <c r="AG27" s="227">
        <v>-0.16620799999999999</v>
      </c>
      <c r="AH27" s="227">
        <v>1.61601E-2</v>
      </c>
      <c r="AI27" s="227">
        <v>3.9188699999999996E-3</v>
      </c>
      <c r="AJ27" s="227">
        <v>2591.89</v>
      </c>
      <c r="AK27" s="227">
        <v>31.097200000000001</v>
      </c>
      <c r="AL27" s="227">
        <v>33.867699999999999</v>
      </c>
      <c r="AM27" s="227">
        <v>0.12917000000000001</v>
      </c>
      <c r="AN27" s="227">
        <v>0.14269000000000001</v>
      </c>
      <c r="AO27" s="227">
        <v>0.31572899999999998</v>
      </c>
      <c r="AP27" s="227">
        <v>6.10284E-3</v>
      </c>
      <c r="AQ27" s="227">
        <v>-1.3873999999999999E-2</v>
      </c>
      <c r="AR27" s="227">
        <v>2.0252300000000001E-2</v>
      </c>
      <c r="AS27" s="344">
        <v>-6.1490099999999999E-3</v>
      </c>
      <c r="AU27" s="341"/>
    </row>
    <row r="28" spans="2:47" ht="15.6" customHeight="1" x14ac:dyDescent="0.25">
      <c r="B28" s="212">
        <f t="shared" si="6"/>
        <v>24.248787959999994</v>
      </c>
      <c r="C28" s="212">
        <f t="shared" si="7"/>
        <v>11.15225304</v>
      </c>
      <c r="D28" s="212">
        <f t="shared" si="8"/>
        <v>21.320801463749991</v>
      </c>
      <c r="E28" s="212">
        <f t="shared" si="9"/>
        <v>11.346532380000001</v>
      </c>
      <c r="F28" s="212">
        <f t="shared" si="10"/>
        <v>18.398315849999992</v>
      </c>
      <c r="G28" s="212">
        <f t="shared" si="11"/>
        <v>11.449615499999997</v>
      </c>
      <c r="H28" s="332" t="s">
        <v>416</v>
      </c>
      <c r="I28" s="334">
        <v>62000</v>
      </c>
      <c r="J28" s="332" t="s">
        <v>417</v>
      </c>
      <c r="K28" s="333">
        <v>51800</v>
      </c>
      <c r="L28" s="332" t="s">
        <v>1005</v>
      </c>
      <c r="M28" s="332" t="s">
        <v>422</v>
      </c>
      <c r="N28" s="333">
        <v>2800</v>
      </c>
      <c r="O28" s="333">
        <v>4900</v>
      </c>
      <c r="P28" s="335" t="s">
        <v>1012</v>
      </c>
      <c r="Q28" s="336">
        <v>1004864</v>
      </c>
      <c r="R28" s="335" t="s">
        <v>1013</v>
      </c>
      <c r="S28" s="336">
        <v>1165201</v>
      </c>
      <c r="U28" s="337" t="s">
        <v>490</v>
      </c>
      <c r="V28" s="338"/>
      <c r="W28" s="339"/>
      <c r="X28" s="340">
        <v>0</v>
      </c>
      <c r="Y28" s="340">
        <v>-20</v>
      </c>
      <c r="Z28" s="227">
        <v>25476.1</v>
      </c>
      <c r="AA28" s="227">
        <v>1052.93</v>
      </c>
      <c r="AB28" s="227">
        <v>-354.67599999999999</v>
      </c>
      <c r="AC28" s="227">
        <v>15.788</v>
      </c>
      <c r="AD28" s="227">
        <v>-14.183299999999999</v>
      </c>
      <c r="AE28" s="227">
        <v>1.1639200000000001</v>
      </c>
      <c r="AF28" s="227">
        <v>6.5031800000000001E-2</v>
      </c>
      <c r="AG28" s="227">
        <v>-0.19330700000000001</v>
      </c>
      <c r="AH28" s="227">
        <v>3.7175100000000003E-2</v>
      </c>
      <c r="AI28" s="227">
        <v>-5.5962700000000004E-3</v>
      </c>
      <c r="AJ28" s="227">
        <v>3960.29</v>
      </c>
      <c r="AK28" s="227">
        <v>118.072</v>
      </c>
      <c r="AL28" s="227">
        <v>-10.6692</v>
      </c>
      <c r="AM28" s="227">
        <v>2.0828899999999999</v>
      </c>
      <c r="AN28" s="227">
        <v>-2.1321699999999999</v>
      </c>
      <c r="AO28" s="227">
        <v>1.0477300000000001</v>
      </c>
      <c r="AP28" s="227">
        <v>2.0306999999999999E-2</v>
      </c>
      <c r="AQ28" s="227">
        <v>-4.0063700000000001E-2</v>
      </c>
      <c r="AR28" s="227">
        <v>3.61854E-2</v>
      </c>
      <c r="AS28" s="344">
        <v>-9.58408E-3</v>
      </c>
      <c r="AU28" s="341"/>
    </row>
    <row r="29" spans="2:47" ht="15.6" customHeight="1" x14ac:dyDescent="0.25">
      <c r="B29" s="212">
        <f t="shared" si="6"/>
        <v>28.557180239999997</v>
      </c>
      <c r="C29" s="212">
        <f t="shared" si="7"/>
        <v>12.4053126</v>
      </c>
      <c r="D29" s="212">
        <f t="shared" si="8"/>
        <v>25.430568329999996</v>
      </c>
      <c r="E29" s="212">
        <f t="shared" si="9"/>
        <v>12.720277687499998</v>
      </c>
      <c r="F29" s="212">
        <f t="shared" si="10"/>
        <v>22.28667089999999</v>
      </c>
      <c r="G29" s="212">
        <f t="shared" si="11"/>
        <v>12.9735072</v>
      </c>
      <c r="H29" s="332" t="s">
        <v>416</v>
      </c>
      <c r="I29" s="334">
        <v>62000</v>
      </c>
      <c r="J29" s="332" t="s">
        <v>417</v>
      </c>
      <c r="K29" s="333">
        <v>51800</v>
      </c>
      <c r="L29" s="332" t="s">
        <v>1005</v>
      </c>
      <c r="M29" s="332" t="s">
        <v>422</v>
      </c>
      <c r="N29" s="333">
        <v>2800</v>
      </c>
      <c r="O29" s="333">
        <v>4900</v>
      </c>
      <c r="P29" s="335" t="s">
        <v>1014</v>
      </c>
      <c r="Q29" s="336">
        <v>1111652</v>
      </c>
      <c r="R29" s="335" t="s">
        <v>1015</v>
      </c>
      <c r="S29" s="336">
        <v>1236752</v>
      </c>
      <c r="U29" s="337" t="s">
        <v>496</v>
      </c>
      <c r="V29" s="338"/>
      <c r="W29" s="339"/>
      <c r="X29" s="340">
        <v>0</v>
      </c>
      <c r="Y29" s="340">
        <v>-20</v>
      </c>
      <c r="Z29" s="227">
        <v>25480.1</v>
      </c>
      <c r="AA29" s="227">
        <v>952.68700000000001</v>
      </c>
      <c r="AB29" s="227">
        <v>-243.54499999999999</v>
      </c>
      <c r="AC29" s="227">
        <v>14.032299999999999</v>
      </c>
      <c r="AD29" s="227">
        <v>-8.3290699999999998</v>
      </c>
      <c r="AE29" s="227">
        <v>-0.80194299999999996</v>
      </c>
      <c r="AF29" s="227">
        <v>5.9177199999999999E-2</v>
      </c>
      <c r="AG29" s="227">
        <v>-0.14730299999999999</v>
      </c>
      <c r="AH29" s="227">
        <v>-1.5873200000000001E-2</v>
      </c>
      <c r="AI29" s="227">
        <v>3.91092E-3</v>
      </c>
      <c r="AJ29" s="227">
        <v>4791.16</v>
      </c>
      <c r="AK29" s="227">
        <v>152.22900000000001</v>
      </c>
      <c r="AL29" s="227">
        <v>-41.060299999999998</v>
      </c>
      <c r="AM29" s="227">
        <v>2.7440899999999999</v>
      </c>
      <c r="AN29" s="227">
        <v>-3.7803900000000001</v>
      </c>
      <c r="AO29" s="227">
        <v>1.5964799999999999</v>
      </c>
      <c r="AP29" s="227">
        <v>2.6007599999999999E-2</v>
      </c>
      <c r="AQ29" s="227">
        <v>-5.49078E-2</v>
      </c>
      <c r="AR29" s="227">
        <v>5.6369900000000001E-2</v>
      </c>
      <c r="AS29" s="344">
        <v>-1.0698900000000001E-2</v>
      </c>
      <c r="AU29" s="341"/>
    </row>
    <row r="30" spans="2:47" ht="15.6" customHeight="1" x14ac:dyDescent="0.25">
      <c r="B30" s="212">
        <f t="shared" si="6"/>
        <v>30.863781300000003</v>
      </c>
      <c r="C30" s="212">
        <f t="shared" si="7"/>
        <v>13.951358369999998</v>
      </c>
      <c r="D30" s="212">
        <f t="shared" si="8"/>
        <v>27.468571725000007</v>
      </c>
      <c r="E30" s="212">
        <f t="shared" si="9"/>
        <v>14.18082687375</v>
      </c>
      <c r="F30" s="212">
        <f t="shared" si="10"/>
        <v>24.000708900000006</v>
      </c>
      <c r="G30" s="212">
        <f t="shared" si="11"/>
        <v>14.298455610000001</v>
      </c>
      <c r="H30" s="332" t="s">
        <v>416</v>
      </c>
      <c r="I30" s="334">
        <v>62000</v>
      </c>
      <c r="J30" s="332" t="s">
        <v>417</v>
      </c>
      <c r="K30" s="333">
        <v>51800</v>
      </c>
      <c r="L30" s="332" t="s">
        <v>1005</v>
      </c>
      <c r="M30" s="332" t="s">
        <v>422</v>
      </c>
      <c r="N30" s="333">
        <v>2800</v>
      </c>
      <c r="O30" s="333">
        <v>4900</v>
      </c>
      <c r="P30" s="335" t="s">
        <v>1016</v>
      </c>
      <c r="Q30" s="336">
        <v>1219315</v>
      </c>
      <c r="R30" s="335" t="s">
        <v>1017</v>
      </c>
      <c r="S30" s="336">
        <v>1237941</v>
      </c>
      <c r="U30" s="337" t="s">
        <v>502</v>
      </c>
      <c r="V30" s="338"/>
      <c r="W30" s="339"/>
      <c r="X30" s="340">
        <v>0</v>
      </c>
      <c r="Y30" s="340">
        <v>-20</v>
      </c>
      <c r="Z30" s="227">
        <v>25644.9</v>
      </c>
      <c r="AA30" s="227">
        <v>1018.88</v>
      </c>
      <c r="AB30" s="227">
        <v>-145.59800000000001</v>
      </c>
      <c r="AC30" s="227">
        <v>15.3988</v>
      </c>
      <c r="AD30" s="227">
        <v>-7.9703799999999996</v>
      </c>
      <c r="AE30" s="227">
        <v>-3.1732900000000002</v>
      </c>
      <c r="AF30" s="227">
        <v>6.3613699999999995E-2</v>
      </c>
      <c r="AG30" s="227">
        <v>-0.15921099999999999</v>
      </c>
      <c r="AH30" s="227">
        <v>-3.8251399999999998E-2</v>
      </c>
      <c r="AI30" s="227">
        <v>1.7084599999999998E-2</v>
      </c>
      <c r="AJ30" s="227">
        <v>3243.12</v>
      </c>
      <c r="AK30" s="227">
        <v>28.899000000000001</v>
      </c>
      <c r="AL30" s="227">
        <v>83.832400000000007</v>
      </c>
      <c r="AM30" s="227">
        <v>-0.32563500000000001</v>
      </c>
      <c r="AN30" s="227">
        <v>2.1275400000000002</v>
      </c>
      <c r="AO30" s="227">
        <v>-0.42692000000000002</v>
      </c>
      <c r="AP30" s="227">
        <v>-1.30517E-3</v>
      </c>
      <c r="AQ30" s="227">
        <v>8.9684399999999994E-3</v>
      </c>
      <c r="AR30" s="227">
        <v>-2.0939700000000001E-3</v>
      </c>
      <c r="AS30" s="344">
        <v>-2.5156900000000001E-3</v>
      </c>
      <c r="AU30" s="341"/>
    </row>
    <row r="31" spans="2:47" ht="15.6" customHeight="1" x14ac:dyDescent="0.25">
      <c r="B31" s="212">
        <f t="shared" si="6"/>
        <v>33.801620399999997</v>
      </c>
      <c r="C31" s="212">
        <f t="shared" si="7"/>
        <v>16.002915311999999</v>
      </c>
      <c r="D31" s="212">
        <f t="shared" si="8"/>
        <v>30.373803884625005</v>
      </c>
      <c r="E31" s="212">
        <f t="shared" si="9"/>
        <v>16.386888354000003</v>
      </c>
      <c r="F31" s="212">
        <f t="shared" si="10"/>
        <v>26.8716075</v>
      </c>
      <c r="G31" s="212">
        <f t="shared" si="11"/>
        <v>16.673964810000001</v>
      </c>
      <c r="H31" s="332" t="s">
        <v>416</v>
      </c>
      <c r="I31" s="334">
        <v>62000</v>
      </c>
      <c r="J31" s="332" t="s">
        <v>820</v>
      </c>
      <c r="K31" s="334">
        <v>62000</v>
      </c>
      <c r="L31" s="332" t="s">
        <v>1005</v>
      </c>
      <c r="M31" s="332" t="s">
        <v>422</v>
      </c>
      <c r="N31" s="333">
        <v>2800</v>
      </c>
      <c r="O31" s="333">
        <v>4900</v>
      </c>
      <c r="P31" s="335" t="s">
        <v>1018</v>
      </c>
      <c r="Q31" s="336">
        <v>1240947</v>
      </c>
      <c r="R31" s="335" t="s">
        <v>1019</v>
      </c>
      <c r="S31" s="336">
        <v>1259573</v>
      </c>
      <c r="U31" s="337" t="s">
        <v>508</v>
      </c>
      <c r="V31" s="338"/>
      <c r="W31" s="339"/>
      <c r="X31" s="340">
        <v>0</v>
      </c>
      <c r="Y31" s="340">
        <v>-20</v>
      </c>
      <c r="Z31" s="227">
        <v>28671.59</v>
      </c>
      <c r="AA31" s="227">
        <v>1094.8910000000001</v>
      </c>
      <c r="AB31" s="227">
        <v>-257.76310000000001</v>
      </c>
      <c r="AC31" s="227">
        <v>16.01362</v>
      </c>
      <c r="AD31" s="227">
        <v>-10.710470000000001</v>
      </c>
      <c r="AE31" s="227">
        <v>-0.97128619999999999</v>
      </c>
      <c r="AF31" s="227">
        <v>6.4229599999999998E-2</v>
      </c>
      <c r="AG31" s="227">
        <v>-0.1852673</v>
      </c>
      <c r="AH31" s="227">
        <v>-9.1900390000000005E-3</v>
      </c>
      <c r="AI31" s="227">
        <v>2.8408890000000001E-3</v>
      </c>
      <c r="AJ31" s="227">
        <v>4676.692</v>
      </c>
      <c r="AK31" s="227">
        <v>105.5462</v>
      </c>
      <c r="AL31" s="227">
        <v>28.38317</v>
      </c>
      <c r="AM31" s="227">
        <v>1.810792</v>
      </c>
      <c r="AN31" s="227">
        <v>-1.3587359999999999</v>
      </c>
      <c r="AO31" s="227">
        <v>0.64483000000000001</v>
      </c>
      <c r="AP31" s="227">
        <v>2.1269079999999999E-2</v>
      </c>
      <c r="AQ31" s="227">
        <v>-4.0443069999999998E-2</v>
      </c>
      <c r="AR31" s="227">
        <v>3.4067399999999998E-2</v>
      </c>
      <c r="AS31" s="344">
        <v>-7.0380240000000004E-3</v>
      </c>
      <c r="AU31" s="341"/>
    </row>
    <row r="32" spans="2:47" ht="15.6" customHeight="1" x14ac:dyDescent="0.25">
      <c r="B32" s="984" t="s">
        <v>993</v>
      </c>
      <c r="C32" s="984"/>
      <c r="D32" s="984"/>
      <c r="E32" s="984"/>
      <c r="F32" s="984"/>
      <c r="G32" s="984"/>
      <c r="H32" s="984"/>
      <c r="I32" s="984"/>
      <c r="J32" s="984"/>
      <c r="K32" s="984"/>
      <c r="L32" s="984"/>
      <c r="M32" s="984"/>
      <c r="N32" s="984"/>
      <c r="O32" s="984"/>
      <c r="P32" s="984"/>
      <c r="Q32" s="984"/>
      <c r="R32" s="984"/>
      <c r="S32" s="984"/>
    </row>
    <row r="33" spans="2:47" ht="15.6" customHeight="1" x14ac:dyDescent="0.25">
      <c r="B33" s="212">
        <f>3*IF(AND($D$4&lt;=X33,$D$4&gt;=Y33),Z33+AA33*$D$4+AB33*40+AC33*$D$4*$D$4+AD33*$D$4*40+AE33*40*40+AF33*$D$4*$D$4*$D$4+AG33*40*$D$4*$D$4+AH33*$D$4*40*40+AI33*40*40*40,0)/1000</f>
        <v>0</v>
      </c>
      <c r="C33" s="212">
        <f>3*IF(AND($D$4&lt;=X33,$D$4&gt;=Y33),AJ33+AK33*$D$4+AL33*40+AM33*$D$4*$D$4+AN33*$D$4*40+AO33*40*40+AP33*$D$4*$D$4*$D$4+AQ33*40*$D$4*$D$4+AR33*$D$4*40*40+AS33*40*40*40,0)/1000</f>
        <v>0</v>
      </c>
      <c r="D33" s="212">
        <f>3*IF(AND($D$4&lt;=X33,$D$4&gt;=Y33),Z33+AA33*$D$4+AB33*45+AC33*$D$4*$D$4+AD33*$D$4*45+AE33*45*45+AF33*$D$4*$D$4*$D$4+AG33*45*$D$4*$D$4+AH33*$D$4*45*45+AI33*45*45*45,0)/1000</f>
        <v>0</v>
      </c>
      <c r="E33" s="212">
        <f>3*IF(AND($D$4&lt;=X33,$D$4&gt;=Y33),AJ33+AK33*$D$4+AL33*45+AM33*$D$4*$D$4+AN33*$D$4*45+AO33*45*45+AP33*$D$4*$D$4*$D$4+AQ33*45*$D$4*$D$4+AR33*$D$4*45*45+AS33*45*45*45,0)/1000</f>
        <v>0</v>
      </c>
      <c r="F33" s="212">
        <f>3*IF(AND($D$4&lt;=X33,$D$4&gt;=Y33),Z33+AA33*$D$4+AB33*50+AC33*$D$4*$D$4+AD33*$D$4*50+AE33*50*50+AF33*$D$4*$D$4*$D$4+AG33*50*$D$4*$D$4+AH33*$D$4*50*50+AI33*50*50*50,0)/1000</f>
        <v>0</v>
      </c>
      <c r="G33" s="212">
        <f>3*IF(AND($D$4&lt;=X33,$D$4&gt;=Y33),AJ33+AK33*$D$4+AL33*50+AM33*$D$4*$D$4+AN33*$D$4*50+AO33*50*50+AP33*$D$4*$D$4*$D$4+AQ33*50*$D$4*$D$4+AR33*$D$4*50*50+AS33*50*50*50,0)/1000</f>
        <v>0</v>
      </c>
      <c r="H33" s="332" t="s">
        <v>571</v>
      </c>
      <c r="I33" s="333">
        <v>51800</v>
      </c>
      <c r="J33" s="332" t="s">
        <v>408</v>
      </c>
      <c r="K33" s="333">
        <v>33800</v>
      </c>
      <c r="L33" s="332" t="s">
        <v>1005</v>
      </c>
      <c r="M33" s="332" t="s">
        <v>422</v>
      </c>
      <c r="N33" s="333">
        <v>2800</v>
      </c>
      <c r="O33" s="333">
        <v>4900</v>
      </c>
      <c r="P33" s="335" t="s">
        <v>1020</v>
      </c>
      <c r="Q33" s="336">
        <v>832009</v>
      </c>
      <c r="R33" s="335" t="s">
        <v>1021</v>
      </c>
      <c r="S33" s="336">
        <v>876454</v>
      </c>
      <c r="U33" s="345" t="s">
        <v>512</v>
      </c>
      <c r="V33" s="224"/>
      <c r="W33" s="346"/>
      <c r="X33" s="226">
        <v>-15</v>
      </c>
      <c r="Y33" s="226">
        <v>-35</v>
      </c>
      <c r="Z33" s="228">
        <v>9829.7999999999993</v>
      </c>
      <c r="AA33" s="228">
        <v>297.19600000000003</v>
      </c>
      <c r="AB33" s="228">
        <v>-97.108500000000006</v>
      </c>
      <c r="AC33" s="228">
        <v>2.85738</v>
      </c>
      <c r="AD33" s="228">
        <v>-2.6118700000000001</v>
      </c>
      <c r="AE33" s="228">
        <v>-0.10840900000000001</v>
      </c>
      <c r="AF33" s="228">
        <v>7.2890000000000003E-3</v>
      </c>
      <c r="AG33" s="228">
        <v>-2.4285399999999999E-2</v>
      </c>
      <c r="AH33" s="228">
        <v>-5.4801700000000004E-4</v>
      </c>
      <c r="AI33" s="228">
        <v>1.0903099999999999E-3</v>
      </c>
      <c r="AJ33" s="228">
        <v>3338.8</v>
      </c>
      <c r="AK33" s="228">
        <v>61.1995</v>
      </c>
      <c r="AL33" s="228">
        <v>-56.764800000000001</v>
      </c>
      <c r="AM33" s="228">
        <v>0.35086299999999998</v>
      </c>
      <c r="AN33" s="228">
        <v>-1.1493199999999999</v>
      </c>
      <c r="AO33" s="228">
        <v>1.3138099999999999</v>
      </c>
      <c r="AP33" s="228">
        <v>2.22463E-3</v>
      </c>
      <c r="AQ33" s="228">
        <v>-7.0559799999999999E-3</v>
      </c>
      <c r="AR33" s="228">
        <v>1.92792E-2</v>
      </c>
      <c r="AS33" s="228">
        <v>-6.9446899999999999E-3</v>
      </c>
      <c r="AU33" s="341"/>
    </row>
    <row r="34" spans="2:47" ht="15.6" customHeight="1" x14ac:dyDescent="0.25">
      <c r="B34" s="212">
        <f>3*IF(AND($D$4&lt;=X34,$D$4&gt;=Y34),Z34+AA34*$D$4+AB34*40+AC34*$D$4*$D$4+AD34*$D$4*40+AE34*40*40+AF34*$D$4*$D$4*$D$4+AG34*40*$D$4*$D$4+AH34*$D$4*40*40+AI34*40*40*40,0)/1000</f>
        <v>0</v>
      </c>
      <c r="C34" s="212">
        <f>3*IF(AND($D$4&lt;=X34,$D$4&gt;=Y34),AJ34+AK34*$D$4+AL34*40+AM34*$D$4*$D$4+AN34*$D$4*40+AO34*40*40+AP34*$D$4*$D$4*$D$4+AQ34*40*$D$4*$D$4+AR34*$D$4*40*40+AS34*40*40*40,0)/1000</f>
        <v>0</v>
      </c>
      <c r="D34" s="212">
        <f>3*IF(AND($D$4&lt;=X34,$D$4&gt;=Y34),Z34+AA34*$D$4+AB34*45+AC34*$D$4*$D$4+AD34*$D$4*45+AE34*45*45+AF34*$D$4*$D$4*$D$4+AG34*45*$D$4*$D$4+AH34*$D$4*45*45+AI34*45*45*45,0)/1000</f>
        <v>0</v>
      </c>
      <c r="E34" s="212">
        <f>3*IF(AND($D$4&lt;=X34,$D$4&gt;=Y34),AJ34+AK34*$D$4+AL34*45+AM34*$D$4*$D$4+AN34*$D$4*45+AO34*45*45+AP34*$D$4*$D$4*$D$4+AQ34*45*$D$4*$D$4+AR34*$D$4*45*45+AS34*45*45*45,0)/1000</f>
        <v>0</v>
      </c>
      <c r="F34" s="212">
        <f>3*IF(AND($D$4&lt;=X34,$D$4&gt;=Y34),Z34+AA34*$D$4+AB34*50+AC34*$D$4*$D$4+AD34*$D$4*50+AE34*50*50+AF34*$D$4*$D$4*$D$4+AG34*50*$D$4*$D$4+AH34*$D$4*50*50+AI34*50*50*50,0)/1000</f>
        <v>0</v>
      </c>
      <c r="G34" s="212">
        <f>3*IF(AND($D$4&lt;=X34,$D$4&gt;=Y34),AJ34+AK34*$D$4+AL34*50+AM34*$D$4*$D$4+AN34*$D$4*50+AO34*50*50+AP34*$D$4*$D$4*$D$4+AQ34*50*$D$4*$D$4+AR34*$D$4*50*50+AS34*50*50*50,0)/1000</f>
        <v>0</v>
      </c>
      <c r="H34" s="332" t="s">
        <v>571</v>
      </c>
      <c r="I34" s="333">
        <v>51800</v>
      </c>
      <c r="J34" s="332" t="s">
        <v>408</v>
      </c>
      <c r="K34" s="333">
        <v>33800</v>
      </c>
      <c r="L34" s="332" t="s">
        <v>1005</v>
      </c>
      <c r="M34" s="332" t="s">
        <v>422</v>
      </c>
      <c r="N34" s="333">
        <v>2800</v>
      </c>
      <c r="O34" s="333">
        <v>4900</v>
      </c>
      <c r="P34" s="335" t="s">
        <v>1022</v>
      </c>
      <c r="Q34" s="336">
        <v>832964</v>
      </c>
      <c r="R34" s="335" t="s">
        <v>1023</v>
      </c>
      <c r="S34" s="336">
        <v>877410</v>
      </c>
      <c r="U34" s="345" t="s">
        <v>515</v>
      </c>
      <c r="V34" s="224"/>
      <c r="W34" s="346"/>
      <c r="X34" s="226">
        <v>-15</v>
      </c>
      <c r="Y34" s="226">
        <v>-35</v>
      </c>
      <c r="Z34" s="228">
        <v>16884.8</v>
      </c>
      <c r="AA34" s="228">
        <v>551.08600000000001</v>
      </c>
      <c r="AB34" s="228">
        <v>-214.393</v>
      </c>
      <c r="AC34" s="228">
        <v>5.7629099999999998</v>
      </c>
      <c r="AD34" s="228">
        <v>-5.45763</v>
      </c>
      <c r="AE34" s="228">
        <v>0.47509299999999999</v>
      </c>
      <c r="AF34" s="228">
        <v>1.6633800000000001E-2</v>
      </c>
      <c r="AG34" s="228">
        <v>-4.2315199999999997E-2</v>
      </c>
      <c r="AH34" s="228">
        <v>3.66425E-3</v>
      </c>
      <c r="AI34" s="228">
        <v>-7.2382299999999996E-7</v>
      </c>
      <c r="AJ34" s="228">
        <v>3892.44</v>
      </c>
      <c r="AK34" s="228">
        <v>95.150700000000001</v>
      </c>
      <c r="AL34" s="228">
        <v>-7.5203800000000003</v>
      </c>
      <c r="AM34" s="228">
        <v>0.99448199999999998</v>
      </c>
      <c r="AN34" s="228">
        <v>-0.27274999999999999</v>
      </c>
      <c r="AO34" s="228">
        <v>0.218476</v>
      </c>
      <c r="AP34" s="228">
        <v>6.54683E-3</v>
      </c>
      <c r="AQ34" s="228">
        <v>-5.8320599999999996E-4</v>
      </c>
      <c r="AR34" s="228">
        <v>9.6282099999999999E-3</v>
      </c>
      <c r="AS34" s="228">
        <v>3.9810900000000001E-4</v>
      </c>
      <c r="AU34" s="341"/>
    </row>
    <row r="35" spans="2:47" ht="15.6" customHeight="1" x14ac:dyDescent="0.25">
      <c r="B35" s="212">
        <f>3*IF(AND($D$4&lt;=X35,$D$4&gt;=Y35),Z35+AA35*$D$4+AB35*40+AC35*$D$4*$D$4+AD35*$D$4*40+AE35*40*40+AF35*$D$4*$D$4*$D$4+AG35*40*$D$4*$D$4+AH35*$D$4*40*40+AI35*40*40*40,0)/1000</f>
        <v>0</v>
      </c>
      <c r="C35" s="212">
        <f>3*IF(AND($D$4&lt;=X35,$D$4&gt;=Y35),AJ35+AK35*$D$4+AL35*40+AM35*$D$4*$D$4+AN35*$D$4*40+AO35*40*40+AP35*$D$4*$D$4*$D$4+AQ35*40*$D$4*$D$4+AR35*$D$4*40*40+AS35*40*40*40,0)/1000</f>
        <v>0</v>
      </c>
      <c r="D35" s="212">
        <f>3*IF(AND($D$4&lt;=X35,$D$4&gt;=Y35),Z35+AA35*$D$4+AB35*45+AC35*$D$4*$D$4+AD35*$D$4*45+AE35*45*45+AF35*$D$4*$D$4*$D$4+AG35*45*$D$4*$D$4+AH35*$D$4*45*45+AI35*45*45*45,0)/1000</f>
        <v>0</v>
      </c>
      <c r="E35" s="212">
        <f>3*IF(AND($D$4&lt;=X35,$D$4&gt;=Y35),AJ35+AK35*$D$4+AL35*45+AM35*$D$4*$D$4+AN35*$D$4*45+AO35*45*45+AP35*$D$4*$D$4*$D$4+AQ35*45*$D$4*$D$4+AR35*$D$4*45*45+AS35*45*45*45,0)/1000</f>
        <v>0</v>
      </c>
      <c r="F35" s="212">
        <f>3*IF(AND($D$4&lt;=X35,$D$4&gt;=Y35),Z35+AA35*$D$4+AB35*50+AC35*$D$4*$D$4+AD35*$D$4*50+AE35*50*50+AF35*$D$4*$D$4*$D$4+AG35*50*$D$4*$D$4+AH35*$D$4*50*50+AI35*50*50*50,0)/1000</f>
        <v>0</v>
      </c>
      <c r="G35" s="212">
        <f>3*IF(AND($D$4&lt;=X35,$D$4&gt;=Y35),AJ35+AK35*$D$4+AL35*50+AM35*$D$4*$D$4+AN35*$D$4*50+AO35*50*50+AP35*$D$4*$D$4*$D$4+AQ35*50*$D$4*$D$4+AR35*$D$4*50*50+AS35*50*50*50,0)/1000</f>
        <v>0</v>
      </c>
      <c r="H35" s="332" t="s">
        <v>416</v>
      </c>
      <c r="I35" s="334">
        <v>62000</v>
      </c>
      <c r="J35" s="332" t="s">
        <v>417</v>
      </c>
      <c r="K35" s="333">
        <v>51800</v>
      </c>
      <c r="L35" s="332" t="s">
        <v>1005</v>
      </c>
      <c r="M35" s="332" t="s">
        <v>422</v>
      </c>
      <c r="N35" s="333">
        <v>2800</v>
      </c>
      <c r="O35" s="333">
        <v>4900</v>
      </c>
      <c r="P35" s="335" t="s">
        <v>1024</v>
      </c>
      <c r="Q35" s="336">
        <v>996564</v>
      </c>
      <c r="R35" s="335" t="s">
        <v>1025</v>
      </c>
      <c r="S35" s="336">
        <v>1041009</v>
      </c>
      <c r="U35" s="345" t="s">
        <v>519</v>
      </c>
      <c r="V35" s="224"/>
      <c r="W35" s="346"/>
      <c r="X35" s="226">
        <v>-15</v>
      </c>
      <c r="Y35" s="226">
        <v>-35</v>
      </c>
      <c r="Z35" s="228">
        <v>23754.799999999999</v>
      </c>
      <c r="AA35" s="228">
        <v>856.56399999999996</v>
      </c>
      <c r="AB35" s="228">
        <v>-239.059</v>
      </c>
      <c r="AC35" s="228">
        <v>9.9128900000000009</v>
      </c>
      <c r="AD35" s="228">
        <v>-8.0401000000000007</v>
      </c>
      <c r="AE35" s="228">
        <v>-0.750884</v>
      </c>
      <c r="AF35" s="228">
        <v>3.1424800000000003E-2</v>
      </c>
      <c r="AG35" s="228">
        <v>-7.8991400000000003E-2</v>
      </c>
      <c r="AH35" s="228">
        <v>-6.2576899999999998E-3</v>
      </c>
      <c r="AI35" s="228">
        <v>5.8439700000000004E-3</v>
      </c>
      <c r="AJ35" s="228">
        <v>3998.88</v>
      </c>
      <c r="AK35" s="228">
        <v>79.324100000000001</v>
      </c>
      <c r="AL35" s="228">
        <v>41.982700000000001</v>
      </c>
      <c r="AM35" s="228">
        <v>0.62443099999999996</v>
      </c>
      <c r="AN35" s="228">
        <v>0.94568700000000006</v>
      </c>
      <c r="AO35" s="228">
        <v>-9.1685299999999997E-2</v>
      </c>
      <c r="AP35" s="228">
        <v>4.6325799999999999E-3</v>
      </c>
      <c r="AQ35" s="228">
        <v>2.2761399999999998E-3</v>
      </c>
      <c r="AR35" s="228">
        <v>2.34884E-3</v>
      </c>
      <c r="AS35" s="228">
        <v>-1.6253400000000001E-3</v>
      </c>
      <c r="AU35" s="341"/>
    </row>
    <row r="36" spans="2:47" ht="15.6" customHeight="1" x14ac:dyDescent="0.25">
      <c r="B36" s="212">
        <f>3*IF(AND($D$4&lt;=X36,$D$4&gt;=Y36),Z36+AA36*$D$4+AB36*40+AC36*$D$4*$D$4+AD36*$D$4*40+AE36*40*40+AF36*$D$4*$D$4*$D$4+AG36*40*$D$4*$D$4+AH36*$D$4*40*40+AI36*40*40*40,0)/1000</f>
        <v>0</v>
      </c>
      <c r="C36" s="212">
        <f>3*IF(AND($D$4&lt;=X36,$D$4&gt;=Y36),AJ36+AK36*$D$4+AL36*40+AM36*$D$4*$D$4+AN36*$D$4*40+AO36*40*40+AP36*$D$4*$D$4*$D$4+AQ36*40*$D$4*$D$4+AR36*$D$4*40*40+AS36*40*40*40,0)/1000</f>
        <v>0</v>
      </c>
      <c r="D36" s="212">
        <f>3*IF(AND($D$4&lt;=X36,$D$4&gt;=Y36),Z36+AA36*$D$4+AB36*45+AC36*$D$4*$D$4+AD36*$D$4*45+AE36*45*45+AF36*$D$4*$D$4*$D$4+AG36*45*$D$4*$D$4+AH36*$D$4*45*45+AI36*45*45*45,0)/1000</f>
        <v>0</v>
      </c>
      <c r="E36" s="212">
        <f>3*IF(AND($D$4&lt;=X36,$D$4&gt;=Y36),AJ36+AK36*$D$4+AL36*45+AM36*$D$4*$D$4+AN36*$D$4*45+AO36*45*45+AP36*$D$4*$D$4*$D$4+AQ36*45*$D$4*$D$4+AR36*$D$4*45*45+AS36*45*45*45,0)/1000</f>
        <v>0</v>
      </c>
      <c r="F36" s="212">
        <f>3*IF(AND($D$4&lt;=X36,$D$4&gt;=Y36),Z36+AA36*$D$4+AB36*50+AC36*$D$4*$D$4+AD36*$D$4*50+AE36*50*50+AF36*$D$4*$D$4*$D$4+AG36*50*$D$4*$D$4+AH36*$D$4*50*50+AI36*50*50*50,0)/1000</f>
        <v>0</v>
      </c>
      <c r="G36" s="212">
        <f>3*IF(AND($D$4&lt;=X36,$D$4&gt;=Y36),AJ36+AK36*$D$4+AL36*50+AM36*$D$4*$D$4+AN36*$D$4*50+AO36*50*50+AP36*$D$4*$D$4*$D$4+AQ36*50*$D$4*$D$4+AR36*$D$4*50*50+AS36*50*50*50,0)/1000</f>
        <v>0</v>
      </c>
      <c r="H36" s="332" t="s">
        <v>416</v>
      </c>
      <c r="I36" s="334">
        <v>62000</v>
      </c>
      <c r="J36" s="332" t="s">
        <v>417</v>
      </c>
      <c r="K36" s="333">
        <v>51800</v>
      </c>
      <c r="L36" s="332" t="s">
        <v>1005</v>
      </c>
      <c r="M36" s="332" t="s">
        <v>422</v>
      </c>
      <c r="N36" s="333">
        <v>2800</v>
      </c>
      <c r="O36" s="333">
        <v>4900</v>
      </c>
      <c r="P36" s="335" t="s">
        <v>1026</v>
      </c>
      <c r="Q36" s="336">
        <v>1005657</v>
      </c>
      <c r="R36" s="335" t="s">
        <v>1027</v>
      </c>
      <c r="S36" s="336">
        <v>1059524</v>
      </c>
      <c r="U36" s="345" t="s">
        <v>522</v>
      </c>
      <c r="V36" s="224"/>
      <c r="W36" s="346"/>
      <c r="X36" s="226">
        <v>-15</v>
      </c>
      <c r="Y36" s="226">
        <v>-35</v>
      </c>
      <c r="Z36" s="228">
        <v>30693.200000000001</v>
      </c>
      <c r="AA36" s="228">
        <v>1094.8</v>
      </c>
      <c r="AB36" s="228">
        <v>-377.37299999999999</v>
      </c>
      <c r="AC36" s="228">
        <v>12.9375</v>
      </c>
      <c r="AD36" s="228">
        <v>-11.6485</v>
      </c>
      <c r="AE36" s="228">
        <v>0.59352800000000006</v>
      </c>
      <c r="AF36" s="228">
        <v>4.6287399999999999E-2</v>
      </c>
      <c r="AG36" s="228">
        <v>-0.102213</v>
      </c>
      <c r="AH36" s="228">
        <v>1.31077E-2</v>
      </c>
      <c r="AI36" s="228">
        <v>4.07725E-4</v>
      </c>
      <c r="AJ36" s="228">
        <v>5606.44</v>
      </c>
      <c r="AK36" s="228">
        <v>122.744</v>
      </c>
      <c r="AL36" s="228">
        <v>26.186599999999999</v>
      </c>
      <c r="AM36" s="228">
        <v>1.0529599999999999</v>
      </c>
      <c r="AN36" s="228">
        <v>0.53042800000000001</v>
      </c>
      <c r="AO36" s="228">
        <v>0.127775</v>
      </c>
      <c r="AP36" s="228">
        <v>5.8983000000000004E-3</v>
      </c>
      <c r="AQ36" s="228">
        <v>1.3387E-3</v>
      </c>
      <c r="AR36" s="228">
        <v>7.6689699999999998E-3</v>
      </c>
      <c r="AS36" s="228">
        <v>-1.6161299999999999E-3</v>
      </c>
      <c r="AU36" s="341"/>
    </row>
    <row r="37" spans="2:47" ht="15.6" customHeight="1" x14ac:dyDescent="0.25">
      <c r="B37" s="212">
        <f>3*IF(AND($D$4&lt;=X37,$D$4&gt;=Y37),Z37+AA37*$D$4+AB37*40+AC37*$D$4*$D$4+AD37*$D$4*40+AE37*40*40+AF37*$D$4*$D$4*$D$4+AG37*40*$D$4*$D$4+AH37*$D$4*40*40+AI37*40*40*40,0)/1000</f>
        <v>0</v>
      </c>
      <c r="C37" s="212">
        <f>3*IF(AND($D$4&lt;=X37,$D$4&gt;=Y37),AJ37+AK37*$D$4+AL37*40+AM37*$D$4*$D$4+AN37*$D$4*40+AO37*40*40+AP37*$D$4*$D$4*$D$4+AQ37*40*$D$4*$D$4+AR37*$D$4*40*40+AS37*40*40*40,0)/1000</f>
        <v>0</v>
      </c>
      <c r="D37" s="212">
        <f>3*IF(AND($D$4&lt;=X37,$D$4&gt;=Y37),Z37+AA37*$D$4+AB37*45+AC37*$D$4*$D$4+AD37*$D$4*45+AE37*45*45+AF37*$D$4*$D$4*$D$4+AG37*45*$D$4*$D$4+AH37*$D$4*45*45+AI37*45*45*45,0)/1000</f>
        <v>0</v>
      </c>
      <c r="E37" s="212">
        <f>3*IF(AND($D$4&lt;=X37,$D$4&gt;=Y37),AJ37+AK37*$D$4+AL37*45+AM37*$D$4*$D$4+AN37*$D$4*45+AO37*45*45+AP37*$D$4*$D$4*$D$4+AQ37*45*$D$4*$D$4+AR37*$D$4*45*45+AS37*45*45*45,0)/1000</f>
        <v>0</v>
      </c>
      <c r="F37" s="212">
        <f>3*IF(AND($D$4&lt;=X37,$D$4&gt;=Y37),Z37+AA37*$D$4+AB37*50+AC37*$D$4*$D$4+AD37*$D$4*50+AE37*50*50+AF37*$D$4*$D$4*$D$4+AG37*50*$D$4*$D$4+AH37*$D$4*50*50+AI37*50*50*50,0)/1000</f>
        <v>0</v>
      </c>
      <c r="G37" s="212">
        <f>3*IF(AND($D$4&lt;=X37,$D$4&gt;=Y37),AJ37+AK37*$D$4+AL37*50+AM37*$D$4*$D$4+AN37*$D$4*50+AO37*50*50+AP37*$D$4*$D$4*$D$4+AQ37*50*$D$4*$D$4+AR37*$D$4*50*50+AS37*50*50*50,0)/1000</f>
        <v>0</v>
      </c>
      <c r="H37" s="332" t="s">
        <v>416</v>
      </c>
      <c r="I37" s="334">
        <v>62000</v>
      </c>
      <c r="J37" s="332" t="s">
        <v>417</v>
      </c>
      <c r="K37" s="333">
        <v>51800</v>
      </c>
      <c r="L37" s="332" t="s">
        <v>1005</v>
      </c>
      <c r="M37" s="332" t="s">
        <v>422</v>
      </c>
      <c r="N37" s="333">
        <v>2800</v>
      </c>
      <c r="O37" s="333">
        <v>4900</v>
      </c>
      <c r="P37" s="335" t="s">
        <v>1028</v>
      </c>
      <c r="Q37" s="336">
        <v>1041203</v>
      </c>
      <c r="R37" s="335" t="s">
        <v>1029</v>
      </c>
      <c r="S37" s="336">
        <v>1095069</v>
      </c>
      <c r="U37" s="345" t="s">
        <v>529</v>
      </c>
      <c r="V37" s="224"/>
      <c r="W37" s="346"/>
      <c r="X37" s="226">
        <v>-15</v>
      </c>
      <c r="Y37" s="226">
        <v>-35</v>
      </c>
      <c r="Z37" s="228">
        <v>28934.49</v>
      </c>
      <c r="AA37" s="228">
        <v>976.32389999999998</v>
      </c>
      <c r="AB37" s="228">
        <v>-278.08710000000002</v>
      </c>
      <c r="AC37" s="228">
        <v>10.919639999999999</v>
      </c>
      <c r="AD37" s="228">
        <v>-8.5497440000000005</v>
      </c>
      <c r="AE37" s="228">
        <v>-0.67691000000000001</v>
      </c>
      <c r="AF37" s="228">
        <v>3.4623290000000001E-2</v>
      </c>
      <c r="AG37" s="228">
        <v>-8.6811819999999998E-2</v>
      </c>
      <c r="AH37" s="228">
        <v>-1.03245E-2</v>
      </c>
      <c r="AI37" s="228">
        <v>4.2009120000000002E-3</v>
      </c>
      <c r="AJ37" s="228">
        <v>4651.9049999999997</v>
      </c>
      <c r="AK37" s="228">
        <v>68.269189999999995</v>
      </c>
      <c r="AL37" s="228">
        <v>80.079490000000007</v>
      </c>
      <c r="AM37" s="228">
        <v>0.13217760000000001</v>
      </c>
      <c r="AN37" s="228">
        <v>1.957398</v>
      </c>
      <c r="AO37" s="228">
        <v>-0.43030810000000003</v>
      </c>
      <c r="AP37" s="228">
        <v>1.119461E-3</v>
      </c>
      <c r="AQ37" s="228">
        <v>9.3413149999999993E-3</v>
      </c>
      <c r="AR37" s="228">
        <v>-6.1763020000000005E-4</v>
      </c>
      <c r="AS37" s="228">
        <v>2.4437699999999999E-4</v>
      </c>
      <c r="AU37" s="341"/>
    </row>
    <row r="38" spans="2:47" ht="15.6" customHeight="1" x14ac:dyDescent="0.25">
      <c r="B38" s="983" t="s">
        <v>1030</v>
      </c>
      <c r="C38" s="983"/>
      <c r="D38" s="983"/>
      <c r="E38" s="983"/>
      <c r="F38" s="983"/>
      <c r="G38" s="983"/>
      <c r="H38" s="983"/>
      <c r="I38" s="983"/>
      <c r="J38" s="983"/>
      <c r="K38" s="983"/>
      <c r="L38" s="983"/>
      <c r="M38" s="983"/>
      <c r="N38" s="983"/>
      <c r="O38" s="983"/>
      <c r="P38" s="983"/>
      <c r="Q38" s="983"/>
      <c r="R38" s="983"/>
      <c r="S38" s="983"/>
    </row>
    <row r="39" spans="2:47" ht="15.6" customHeight="1" x14ac:dyDescent="0.25">
      <c r="B39" s="984" t="s">
        <v>978</v>
      </c>
      <c r="C39" s="984"/>
      <c r="D39" s="984"/>
      <c r="E39" s="984"/>
      <c r="F39" s="984"/>
      <c r="G39" s="984"/>
      <c r="H39" s="984"/>
      <c r="I39" s="984"/>
      <c r="J39" s="984"/>
      <c r="K39" s="984"/>
      <c r="L39" s="984"/>
      <c r="M39" s="984"/>
      <c r="N39" s="984"/>
      <c r="O39" s="984"/>
      <c r="P39" s="984"/>
      <c r="Q39" s="984"/>
      <c r="R39" s="984"/>
      <c r="S39" s="984"/>
    </row>
    <row r="40" spans="2:47" ht="15.6" customHeight="1" x14ac:dyDescent="0.25">
      <c r="B40" s="212">
        <f t="shared" ref="B40:B46" si="12">4*IF(AND($D$4&lt;=X40,$D$4&gt;=Y40),Z40+AA40*$D$4+AB40*40+AC40*$D$4*$D$4+AD40*$D$4*40+AE40*40*40+AF40*$D$4*$D$4*$D$4+AG40*40*$D$4*$D$4+AH40*$D$4*40*40+AI40*40*40*40,0)/1000</f>
        <v>21.688934608000007</v>
      </c>
      <c r="C40" s="212">
        <f t="shared" ref="C40:C46" si="13">4*IF(AND($D$4&lt;=X40,$D$4&gt;=Y40),AJ40+AK40*$D$4+AL40*40+AM40*$D$4*$D$4+AN40*$D$4*40+AO40*40*40+AP40*$D$4*$D$4*$D$4+AQ40*40*$D$4*$D$4+AR40*$D$4*40*40+AS40*40*40*40,0)/1000</f>
        <v>9.2059161719999985</v>
      </c>
      <c r="D40" s="212">
        <f t="shared" ref="D40:D46" si="14">4*IF(AND($D$4&lt;=X40,$D$4&gt;=Y40),Z40+AA40*$D$4+AB40*45+AC40*$D$4*$D$4+AD40*$D$4*45+AE40*45*45+AF40*$D$4*$D$4*$D$4+AG40*45*$D$4*$D$4+AH40*$D$4*45*45+AI40*45*45*45,0)/1000</f>
        <v>19.356719814000005</v>
      </c>
      <c r="E40" s="212">
        <f t="shared" ref="E40:E46" si="15">4*IF(AND($D$4&lt;=X40,$D$4&gt;=Y40),AJ40+AK40*$D$4+AL40*45+AM40*$D$4*$D$4+AN40*$D$4*45+AO40*45*45+AP40*$D$4*$D$4*$D$4+AQ40*45*$D$4*$D$4+AR40*$D$4*45*45+AS40*45*45*45,0)/1000</f>
        <v>9.5425595029999979</v>
      </c>
      <c r="F40" s="212">
        <f t="shared" ref="F40:F46" si="16">4*IF(AND($D$4&lt;=X40,$D$4&gt;=Y40),Z40+AA40*$D$4+AB40*50+AC40*$D$4*$D$4+AD40*$D$4*50+AE40*50*50+AF40*$D$4*$D$4*$D$4+AG40*50*$D$4*$D$4+AH40*$D$4*50*50+AI40*50*50*50,0)/1000</f>
        <v>16.982511580000001</v>
      </c>
      <c r="G40" s="212">
        <f t="shared" ref="G40:G46" si="17">4*IF(AND($D$4&lt;=X40,$D$4&gt;=Y40),AJ40+AK40*$D$4+AL40*50+AM40*$D$4*$D$4+AN40*$D$4*50+AO40*50*50+AP40*$D$4*$D$4*$D$4+AQ40*50*$D$4*$D$4+AR40*$D$4*50*50+AS40*50*50*50,0)/1000</f>
        <v>9.8454576080000038</v>
      </c>
      <c r="H40" s="332" t="s">
        <v>416</v>
      </c>
      <c r="I40" s="334">
        <v>62000</v>
      </c>
      <c r="J40" s="332" t="s">
        <v>417</v>
      </c>
      <c r="K40" s="333">
        <v>51800</v>
      </c>
      <c r="L40" s="332" t="s">
        <v>1005</v>
      </c>
      <c r="M40" s="332" t="s">
        <v>422</v>
      </c>
      <c r="N40" s="333">
        <v>2800</v>
      </c>
      <c r="O40" s="333">
        <v>4900</v>
      </c>
      <c r="P40" s="335" t="s">
        <v>1031</v>
      </c>
      <c r="Q40" s="336">
        <v>1272524</v>
      </c>
      <c r="R40" s="335" t="s">
        <v>1032</v>
      </c>
      <c r="S40" s="336">
        <v>1339192</v>
      </c>
      <c r="U40" s="337" t="s">
        <v>472</v>
      </c>
      <c r="V40" s="338"/>
      <c r="W40" s="339"/>
      <c r="X40" s="340">
        <v>10</v>
      </c>
      <c r="Y40" s="340">
        <v>-20</v>
      </c>
      <c r="Z40" s="235">
        <v>14126.49</v>
      </c>
      <c r="AA40" s="235">
        <v>546.49170000000004</v>
      </c>
      <c r="AB40" s="235">
        <v>-124.6258</v>
      </c>
      <c r="AC40" s="235">
        <v>7.9777170000000002</v>
      </c>
      <c r="AD40" s="235">
        <v>-5.4089460000000003</v>
      </c>
      <c r="AE40" s="235">
        <v>-0.67522300000000002</v>
      </c>
      <c r="AF40" s="235">
        <v>3.1969079999999997E-2</v>
      </c>
      <c r="AG40" s="235">
        <v>-9.3144400000000002E-2</v>
      </c>
      <c r="AH40" s="235">
        <v>-4.323581E-3</v>
      </c>
      <c r="AI40" s="235">
        <v>3.126074E-3</v>
      </c>
      <c r="AJ40" s="236">
        <v>609.52909999999997</v>
      </c>
      <c r="AK40" s="236">
        <v>-45.375369999999997</v>
      </c>
      <c r="AL40" s="236">
        <v>78.36157</v>
      </c>
      <c r="AM40" s="236">
        <v>-1.333618</v>
      </c>
      <c r="AN40" s="236">
        <v>2.2733660000000002</v>
      </c>
      <c r="AO40" s="236">
        <v>-0.84521109999999999</v>
      </c>
      <c r="AP40" s="236">
        <v>-8.5572270000000006E-3</v>
      </c>
      <c r="AQ40" s="236">
        <v>1.494234E-2</v>
      </c>
      <c r="AR40" s="236">
        <v>-9.7474290000000002E-3</v>
      </c>
      <c r="AS40" s="236">
        <v>4.2889679999999998E-3</v>
      </c>
      <c r="AU40" s="341"/>
    </row>
    <row r="41" spans="2:47" ht="15.6" customHeight="1" x14ac:dyDescent="0.25">
      <c r="B41" s="212">
        <f t="shared" si="12"/>
        <v>24.863669431999998</v>
      </c>
      <c r="C41" s="212">
        <f t="shared" si="13"/>
        <v>11.141555264000003</v>
      </c>
      <c r="D41" s="212">
        <f t="shared" si="14"/>
        <v>22.162402919000005</v>
      </c>
      <c r="E41" s="212">
        <f t="shared" si="15"/>
        <v>11.418564544000002</v>
      </c>
      <c r="F41" s="212">
        <f t="shared" si="16"/>
        <v>19.436156840000002</v>
      </c>
      <c r="G41" s="212">
        <f t="shared" si="17"/>
        <v>11.658612260000004</v>
      </c>
      <c r="H41" s="332" t="s">
        <v>416</v>
      </c>
      <c r="I41" s="334">
        <v>62000</v>
      </c>
      <c r="J41" s="332" t="s">
        <v>417</v>
      </c>
      <c r="K41" s="333">
        <v>51800</v>
      </c>
      <c r="L41" s="332" t="s">
        <v>1005</v>
      </c>
      <c r="M41" s="332" t="s">
        <v>422</v>
      </c>
      <c r="N41" s="333">
        <v>2800</v>
      </c>
      <c r="O41" s="333">
        <v>4900</v>
      </c>
      <c r="P41" s="335" t="s">
        <v>1033</v>
      </c>
      <c r="Q41" s="336">
        <v>1299811</v>
      </c>
      <c r="R41" s="335" t="s">
        <v>1034</v>
      </c>
      <c r="S41" s="336">
        <v>1366480</v>
      </c>
      <c r="U41" s="342" t="s">
        <v>475</v>
      </c>
      <c r="V41" s="338"/>
      <c r="W41" s="339"/>
      <c r="X41" s="340">
        <v>10</v>
      </c>
      <c r="Y41" s="340">
        <v>-20</v>
      </c>
      <c r="Z41" s="240">
        <v>15735.34</v>
      </c>
      <c r="AA41" s="240">
        <v>580.29719999999998</v>
      </c>
      <c r="AB41" s="240">
        <v>-120.98560000000001</v>
      </c>
      <c r="AC41" s="240">
        <v>8.4337219999999995</v>
      </c>
      <c r="AD41" s="240">
        <v>-5.0770229999999996</v>
      </c>
      <c r="AE41" s="240">
        <v>-1.2464029999999999</v>
      </c>
      <c r="AF41" s="240">
        <v>3.8580490000000002E-2</v>
      </c>
      <c r="AG41" s="240">
        <v>-0.1010196</v>
      </c>
      <c r="AH41" s="240">
        <v>-1.367933E-2</v>
      </c>
      <c r="AI41" s="240">
        <v>7.2941619999999999E-3</v>
      </c>
      <c r="AJ41" s="241">
        <v>1213.356</v>
      </c>
      <c r="AK41" s="241">
        <v>-31.481310000000001</v>
      </c>
      <c r="AL41" s="241">
        <v>80.652860000000004</v>
      </c>
      <c r="AM41" s="241">
        <v>-0.77191569999999998</v>
      </c>
      <c r="AN41" s="241">
        <v>2.1248879999999999</v>
      </c>
      <c r="AO41" s="241">
        <v>-0.93829980000000002</v>
      </c>
      <c r="AP41" s="241">
        <v>6.0625000000000002E-4</v>
      </c>
      <c r="AQ41" s="241">
        <v>2.9388919999999998E-3</v>
      </c>
      <c r="AR41" s="241">
        <v>-8.0974629999999992E-3</v>
      </c>
      <c r="AS41" s="241">
        <v>4.98161E-3</v>
      </c>
      <c r="AU41" s="341"/>
    </row>
    <row r="42" spans="2:47" ht="15.6" customHeight="1" x14ac:dyDescent="0.25">
      <c r="B42" s="212">
        <f t="shared" si="12"/>
        <v>28.573828319999997</v>
      </c>
      <c r="C42" s="212">
        <f t="shared" si="13"/>
        <v>13.26984448</v>
      </c>
      <c r="D42" s="212">
        <f t="shared" si="14"/>
        <v>24.880835015000006</v>
      </c>
      <c r="E42" s="212">
        <f t="shared" si="15"/>
        <v>13.416195094999997</v>
      </c>
      <c r="F42" s="212">
        <f t="shared" si="16"/>
        <v>21.224193000000003</v>
      </c>
      <c r="G42" s="212">
        <f t="shared" si="17"/>
        <v>13.419163640000003</v>
      </c>
      <c r="H42" s="332" t="s">
        <v>416</v>
      </c>
      <c r="I42" s="334">
        <v>62000</v>
      </c>
      <c r="J42" s="332" t="s">
        <v>417</v>
      </c>
      <c r="K42" s="333">
        <v>51800</v>
      </c>
      <c r="L42" s="332" t="s">
        <v>1005</v>
      </c>
      <c r="M42" s="332" t="s">
        <v>422</v>
      </c>
      <c r="N42" s="333">
        <v>2800</v>
      </c>
      <c r="O42" s="333">
        <v>4900</v>
      </c>
      <c r="P42" s="347" t="s">
        <v>1035</v>
      </c>
      <c r="Q42" s="343" t="s">
        <v>312</v>
      </c>
      <c r="R42" s="347" t="s">
        <v>1036</v>
      </c>
      <c r="S42" s="343" t="s">
        <v>312</v>
      </c>
      <c r="U42" s="337" t="s">
        <v>486</v>
      </c>
      <c r="V42" s="338"/>
      <c r="W42" s="339"/>
      <c r="X42" s="340">
        <v>10</v>
      </c>
      <c r="Y42" s="340">
        <v>-20</v>
      </c>
      <c r="Z42" s="227">
        <v>22652.9</v>
      </c>
      <c r="AA42" s="227">
        <v>952.19500000000005</v>
      </c>
      <c r="AB42" s="227">
        <v>-276.26400000000001</v>
      </c>
      <c r="AC42" s="227">
        <v>14.31</v>
      </c>
      <c r="AD42" s="227">
        <v>-11.6495</v>
      </c>
      <c r="AE42" s="227">
        <v>-0.18568999999999999</v>
      </c>
      <c r="AF42" s="227">
        <v>5.8042999999999997E-2</v>
      </c>
      <c r="AG42" s="227">
        <v>-0.16620799999999999</v>
      </c>
      <c r="AH42" s="227">
        <v>1.61601E-2</v>
      </c>
      <c r="AI42" s="227">
        <v>3.9188699999999996E-3</v>
      </c>
      <c r="AJ42" s="227">
        <v>2591.89</v>
      </c>
      <c r="AK42" s="227">
        <v>31.097200000000001</v>
      </c>
      <c r="AL42" s="227">
        <v>33.867699999999999</v>
      </c>
      <c r="AM42" s="227">
        <v>0.12917000000000001</v>
      </c>
      <c r="AN42" s="227">
        <v>0.14269000000000001</v>
      </c>
      <c r="AO42" s="227">
        <v>0.31572899999999998</v>
      </c>
      <c r="AP42" s="227">
        <v>6.10284E-3</v>
      </c>
      <c r="AQ42" s="227">
        <v>-1.3873999999999999E-2</v>
      </c>
      <c r="AR42" s="227">
        <v>2.0252300000000001E-2</v>
      </c>
      <c r="AS42" s="344">
        <v>-6.1490099999999999E-3</v>
      </c>
      <c r="AU42" s="341"/>
    </row>
    <row r="43" spans="2:47" ht="15.6" customHeight="1" x14ac:dyDescent="0.25">
      <c r="B43" s="212">
        <f t="shared" si="12"/>
        <v>32.331717279999992</v>
      </c>
      <c r="C43" s="212">
        <f t="shared" si="13"/>
        <v>14.869670719999998</v>
      </c>
      <c r="D43" s="212">
        <f t="shared" si="14"/>
        <v>28.427735284999986</v>
      </c>
      <c r="E43" s="212">
        <f t="shared" si="15"/>
        <v>15.128709839999999</v>
      </c>
      <c r="F43" s="212">
        <f t="shared" si="16"/>
        <v>24.531087799999987</v>
      </c>
      <c r="G43" s="212">
        <f t="shared" si="17"/>
        <v>15.266153999999995</v>
      </c>
      <c r="H43" s="332" t="s">
        <v>819</v>
      </c>
      <c r="I43" s="334">
        <v>66400</v>
      </c>
      <c r="J43" s="332" t="s">
        <v>820</v>
      </c>
      <c r="K43" s="334">
        <v>62000</v>
      </c>
      <c r="L43" s="332" t="s">
        <v>1005</v>
      </c>
      <c r="M43" s="332" t="s">
        <v>422</v>
      </c>
      <c r="N43" s="333">
        <v>2800</v>
      </c>
      <c r="O43" s="333">
        <v>4900</v>
      </c>
      <c r="P43" s="347" t="s">
        <v>1037</v>
      </c>
      <c r="Q43" s="336">
        <v>1395408</v>
      </c>
      <c r="R43" s="347" t="s">
        <v>1038</v>
      </c>
      <c r="S43" s="336">
        <v>1476207</v>
      </c>
      <c r="U43" s="337" t="s">
        <v>490</v>
      </c>
      <c r="V43" s="338"/>
      <c r="W43" s="339"/>
      <c r="X43" s="340">
        <v>10</v>
      </c>
      <c r="Y43" s="340">
        <v>-20</v>
      </c>
      <c r="Z43" s="227">
        <v>25476.1</v>
      </c>
      <c r="AA43" s="227">
        <v>1052.93</v>
      </c>
      <c r="AB43" s="227">
        <v>-354.67599999999999</v>
      </c>
      <c r="AC43" s="227">
        <v>15.788</v>
      </c>
      <c r="AD43" s="227">
        <v>-14.183299999999999</v>
      </c>
      <c r="AE43" s="227">
        <v>1.1639200000000001</v>
      </c>
      <c r="AF43" s="227">
        <v>6.5031800000000001E-2</v>
      </c>
      <c r="AG43" s="227">
        <v>-0.19330700000000001</v>
      </c>
      <c r="AH43" s="227">
        <v>3.7175100000000003E-2</v>
      </c>
      <c r="AI43" s="227">
        <v>-5.5962700000000004E-3</v>
      </c>
      <c r="AJ43" s="227">
        <v>3960.29</v>
      </c>
      <c r="AK43" s="227">
        <v>118.072</v>
      </c>
      <c r="AL43" s="227">
        <v>-10.6692</v>
      </c>
      <c r="AM43" s="227">
        <v>2.0828899999999999</v>
      </c>
      <c r="AN43" s="227">
        <v>-2.1321699999999999</v>
      </c>
      <c r="AO43" s="227">
        <v>1.0477300000000001</v>
      </c>
      <c r="AP43" s="227">
        <v>2.0306999999999999E-2</v>
      </c>
      <c r="AQ43" s="227">
        <v>-4.0063700000000001E-2</v>
      </c>
      <c r="AR43" s="227">
        <v>3.61854E-2</v>
      </c>
      <c r="AS43" s="344">
        <v>-9.58408E-3</v>
      </c>
      <c r="AU43" s="341"/>
    </row>
    <row r="44" spans="2:47" ht="15.6" customHeight="1" x14ac:dyDescent="0.25">
      <c r="B44" s="212">
        <f t="shared" si="12"/>
        <v>38.076240319999997</v>
      </c>
      <c r="C44" s="212">
        <f t="shared" si="13"/>
        <v>16.540416800000003</v>
      </c>
      <c r="D44" s="212">
        <f t="shared" si="14"/>
        <v>33.907424439999993</v>
      </c>
      <c r="E44" s="212">
        <f t="shared" si="15"/>
        <v>16.960370249999997</v>
      </c>
      <c r="F44" s="212">
        <f t="shared" si="16"/>
        <v>29.715561199999986</v>
      </c>
      <c r="G44" s="212">
        <f t="shared" si="17"/>
        <v>17.2980096</v>
      </c>
      <c r="H44" s="332" t="s">
        <v>819</v>
      </c>
      <c r="I44" s="334">
        <v>66400</v>
      </c>
      <c r="J44" s="332" t="s">
        <v>820</v>
      </c>
      <c r="K44" s="334">
        <v>62000</v>
      </c>
      <c r="L44" s="332" t="s">
        <v>1005</v>
      </c>
      <c r="M44" s="332" t="s">
        <v>422</v>
      </c>
      <c r="N44" s="333">
        <v>2800</v>
      </c>
      <c r="O44" s="333">
        <v>4900</v>
      </c>
      <c r="P44" s="335" t="s">
        <v>1039</v>
      </c>
      <c r="Q44" s="336">
        <v>1544475</v>
      </c>
      <c r="R44" s="335" t="s">
        <v>1040</v>
      </c>
      <c r="S44" s="336">
        <v>1572419</v>
      </c>
      <c r="U44" s="337" t="s">
        <v>496</v>
      </c>
      <c r="V44" s="338"/>
      <c r="W44" s="339"/>
      <c r="X44" s="340">
        <v>10</v>
      </c>
      <c r="Y44" s="340">
        <v>-20</v>
      </c>
      <c r="Z44" s="227">
        <v>25480.1</v>
      </c>
      <c r="AA44" s="227">
        <v>952.68700000000001</v>
      </c>
      <c r="AB44" s="227">
        <v>-243.54499999999999</v>
      </c>
      <c r="AC44" s="227">
        <v>14.032299999999999</v>
      </c>
      <c r="AD44" s="227">
        <v>-8.3290699999999998</v>
      </c>
      <c r="AE44" s="227">
        <v>-0.80194299999999996</v>
      </c>
      <c r="AF44" s="227">
        <v>5.9177199999999999E-2</v>
      </c>
      <c r="AG44" s="227">
        <v>-0.14730299999999999</v>
      </c>
      <c r="AH44" s="227">
        <v>-1.5873200000000001E-2</v>
      </c>
      <c r="AI44" s="227">
        <v>3.91092E-3</v>
      </c>
      <c r="AJ44" s="227">
        <v>4791.16</v>
      </c>
      <c r="AK44" s="227">
        <v>152.22900000000001</v>
      </c>
      <c r="AL44" s="227">
        <v>-41.060299999999998</v>
      </c>
      <c r="AM44" s="227">
        <v>2.7440899999999999</v>
      </c>
      <c r="AN44" s="227">
        <v>-3.7803900000000001</v>
      </c>
      <c r="AO44" s="227">
        <v>1.5964799999999999</v>
      </c>
      <c r="AP44" s="227">
        <v>2.6007599999999999E-2</v>
      </c>
      <c r="AQ44" s="227">
        <v>-5.49078E-2</v>
      </c>
      <c r="AR44" s="227">
        <v>5.6369900000000001E-2</v>
      </c>
      <c r="AS44" s="344">
        <v>-1.0698900000000001E-2</v>
      </c>
      <c r="AU44" s="341"/>
    </row>
    <row r="45" spans="2:47" ht="15.6" customHeight="1" x14ac:dyDescent="0.25">
      <c r="B45" s="212">
        <f t="shared" si="12"/>
        <v>41.151708400000004</v>
      </c>
      <c r="C45" s="212">
        <f t="shared" si="13"/>
        <v>18.601811159999997</v>
      </c>
      <c r="D45" s="212">
        <f t="shared" si="14"/>
        <v>36.624762300000008</v>
      </c>
      <c r="E45" s="212">
        <f t="shared" si="15"/>
        <v>18.907769165000001</v>
      </c>
      <c r="F45" s="212">
        <f t="shared" si="16"/>
        <v>32.000945200000004</v>
      </c>
      <c r="G45" s="212">
        <f t="shared" si="17"/>
        <v>19.064607480000003</v>
      </c>
      <c r="H45" s="332" t="s">
        <v>819</v>
      </c>
      <c r="I45" s="334">
        <v>66400</v>
      </c>
      <c r="J45" s="332" t="s">
        <v>820</v>
      </c>
      <c r="K45" s="334">
        <v>62000</v>
      </c>
      <c r="L45" s="332" t="s">
        <v>1005</v>
      </c>
      <c r="M45" s="332" t="s">
        <v>422</v>
      </c>
      <c r="N45" s="333">
        <v>2800</v>
      </c>
      <c r="O45" s="333">
        <v>4900</v>
      </c>
      <c r="P45" s="335" t="s">
        <v>1041</v>
      </c>
      <c r="Q45" s="336">
        <v>1546061</v>
      </c>
      <c r="R45" s="335" t="s">
        <v>1042</v>
      </c>
      <c r="S45" s="336">
        <v>1574005</v>
      </c>
      <c r="U45" s="337" t="s">
        <v>502</v>
      </c>
      <c r="V45" s="338"/>
      <c r="W45" s="339"/>
      <c r="X45" s="340">
        <v>10</v>
      </c>
      <c r="Y45" s="340">
        <v>-20</v>
      </c>
      <c r="Z45" s="227">
        <v>25644.9</v>
      </c>
      <c r="AA45" s="227">
        <v>1018.88</v>
      </c>
      <c r="AB45" s="227">
        <v>-145.59800000000001</v>
      </c>
      <c r="AC45" s="227">
        <v>15.3988</v>
      </c>
      <c r="AD45" s="227">
        <v>-7.9703799999999996</v>
      </c>
      <c r="AE45" s="227">
        <v>-3.1732900000000002</v>
      </c>
      <c r="AF45" s="227">
        <v>6.3613699999999995E-2</v>
      </c>
      <c r="AG45" s="227">
        <v>-0.15921099999999999</v>
      </c>
      <c r="AH45" s="227">
        <v>-3.8251399999999998E-2</v>
      </c>
      <c r="AI45" s="227">
        <v>1.7084599999999998E-2</v>
      </c>
      <c r="AJ45" s="227">
        <v>3243.12</v>
      </c>
      <c r="AK45" s="227">
        <v>28.899000000000001</v>
      </c>
      <c r="AL45" s="227">
        <v>83.832400000000007</v>
      </c>
      <c r="AM45" s="227">
        <v>-0.32563500000000001</v>
      </c>
      <c r="AN45" s="227">
        <v>2.1275400000000002</v>
      </c>
      <c r="AO45" s="227">
        <v>-0.42692000000000002</v>
      </c>
      <c r="AP45" s="227">
        <v>-1.30517E-3</v>
      </c>
      <c r="AQ45" s="227">
        <v>8.9684399999999994E-3</v>
      </c>
      <c r="AR45" s="227">
        <v>-2.0939700000000001E-3</v>
      </c>
      <c r="AS45" s="344">
        <v>-2.5156900000000001E-3</v>
      </c>
      <c r="AU45" s="341"/>
    </row>
    <row r="46" spans="2:47" ht="15.6" customHeight="1" x14ac:dyDescent="0.25">
      <c r="B46" s="212">
        <f t="shared" si="12"/>
        <v>45.068827200000001</v>
      </c>
      <c r="C46" s="212">
        <f t="shared" si="13"/>
        <v>21.337220415999997</v>
      </c>
      <c r="D46" s="212">
        <f t="shared" si="14"/>
        <v>40.498405179500004</v>
      </c>
      <c r="E46" s="212">
        <f t="shared" si="15"/>
        <v>21.849184472000001</v>
      </c>
      <c r="F46" s="212">
        <f t="shared" si="16"/>
        <v>35.828809999999997</v>
      </c>
      <c r="G46" s="212">
        <f t="shared" si="17"/>
        <v>22.231953080000004</v>
      </c>
      <c r="H46" s="332" t="s">
        <v>819</v>
      </c>
      <c r="I46" s="334">
        <v>66400</v>
      </c>
      <c r="J46" s="332" t="s">
        <v>820</v>
      </c>
      <c r="K46" s="334">
        <v>62000</v>
      </c>
      <c r="L46" s="332" t="s">
        <v>1005</v>
      </c>
      <c r="M46" s="332" t="s">
        <v>422</v>
      </c>
      <c r="N46" s="333">
        <v>2800</v>
      </c>
      <c r="O46" s="333">
        <v>4900</v>
      </c>
      <c r="P46" s="335" t="s">
        <v>1043</v>
      </c>
      <c r="Q46" s="336">
        <v>1574904</v>
      </c>
      <c r="R46" s="335" t="s">
        <v>1044</v>
      </c>
      <c r="S46" s="336">
        <v>1682100</v>
      </c>
      <c r="U46" s="337" t="s">
        <v>508</v>
      </c>
      <c r="V46" s="338"/>
      <c r="W46" s="339"/>
      <c r="X46" s="340">
        <v>10</v>
      </c>
      <c r="Y46" s="340">
        <v>-20</v>
      </c>
      <c r="Z46" s="227">
        <v>28671.59</v>
      </c>
      <c r="AA46" s="227">
        <v>1094.8910000000001</v>
      </c>
      <c r="AB46" s="227">
        <v>-257.76310000000001</v>
      </c>
      <c r="AC46" s="227">
        <v>16.01362</v>
      </c>
      <c r="AD46" s="227">
        <v>-10.710470000000001</v>
      </c>
      <c r="AE46" s="227">
        <v>-0.97128619999999999</v>
      </c>
      <c r="AF46" s="227">
        <v>6.4229599999999998E-2</v>
      </c>
      <c r="AG46" s="227">
        <v>-0.1852673</v>
      </c>
      <c r="AH46" s="227">
        <v>-9.1900390000000005E-3</v>
      </c>
      <c r="AI46" s="227">
        <v>2.8408890000000001E-3</v>
      </c>
      <c r="AJ46" s="227">
        <v>4676.692</v>
      </c>
      <c r="AK46" s="227">
        <v>105.5462</v>
      </c>
      <c r="AL46" s="227">
        <v>28.38317</v>
      </c>
      <c r="AM46" s="227">
        <v>1.810792</v>
      </c>
      <c r="AN46" s="227">
        <v>-1.3587359999999999</v>
      </c>
      <c r="AO46" s="227">
        <v>0.64483000000000001</v>
      </c>
      <c r="AP46" s="227">
        <v>2.1269079999999999E-2</v>
      </c>
      <c r="AQ46" s="227">
        <v>-4.0443069999999998E-2</v>
      </c>
      <c r="AR46" s="227">
        <v>3.4067399999999998E-2</v>
      </c>
      <c r="AS46" s="344">
        <v>-7.0380240000000004E-3</v>
      </c>
      <c r="AU46" s="341"/>
    </row>
    <row r="47" spans="2:47" ht="15.6" customHeight="1" x14ac:dyDescent="0.25">
      <c r="B47" s="984" t="s">
        <v>993</v>
      </c>
      <c r="C47" s="984"/>
      <c r="D47" s="984"/>
      <c r="E47" s="984"/>
      <c r="F47" s="984"/>
      <c r="G47" s="984"/>
      <c r="H47" s="984"/>
      <c r="I47" s="984"/>
      <c r="J47" s="984"/>
      <c r="K47" s="984"/>
      <c r="L47" s="984"/>
      <c r="M47" s="984"/>
      <c r="N47" s="984"/>
      <c r="O47" s="984"/>
      <c r="P47" s="984"/>
      <c r="Q47" s="984"/>
      <c r="R47" s="984"/>
      <c r="S47" s="984"/>
    </row>
    <row r="48" spans="2:47" ht="15.6" customHeight="1" x14ac:dyDescent="0.25">
      <c r="B48" s="212">
        <f>4*IF(AND($D$4&lt;=X48,$D$4&gt;=Y48),Z48+AA48*$D$4+AB48*40+AC48*$D$4*$D$4+AD48*$D$4*40+AE48*40*40+AF48*$D$4*$D$4*$D$4+AG48*40*$D$4*$D$4+AH48*$D$4*40*40+AI48*40*40*40,0)/1000</f>
        <v>0</v>
      </c>
      <c r="C48" s="212">
        <f>4*IF(AND($D$4&lt;=X48,$D$4&gt;=Y48),AJ48+AK48*$D$4+AL48*40+AM48*$D$4*$D$4+AN48*$D$4*40+AO48*40*40+AP48*$D$4*$D$4*$D$4+AQ48*40*$D$4*$D$4+AR48*$D$4*40*40+AS48*40*40*40,0)/1000</f>
        <v>0</v>
      </c>
      <c r="D48" s="212">
        <f>4*IF(AND($D$4&lt;=X48,$D$4&gt;=Y48),Z48+AA48*$D$4+AB48*45+AC48*$D$4*$D$4+AD48*$D$4*45+AE48*45*45+AF48*$D$4*$D$4*$D$4+AG48*45*$D$4*$D$4+AH48*$D$4*45*45+AI48*45*45*45,0)/1000</f>
        <v>0</v>
      </c>
      <c r="E48" s="212">
        <f>4*IF(AND($D$4&lt;=X48,$D$4&gt;=Y48),AJ48+AK48*$D$4+AL48*45+AM48*$D$4*$D$4+AN48*$D$4*45+AO48*45*45+AP48*$D$4*$D$4*$D$4+AQ48*45*$D$4*$D$4+AR48*$D$4*45*45+AS48*45*45*45,0)/1000</f>
        <v>0</v>
      </c>
      <c r="F48" s="212">
        <f>4*IF(AND($D$4&lt;=X48,$D$4&gt;=Y48),Z48+AA48*$D$4+AB48*50+AC48*$D$4*$D$4+AD48*$D$4*50+AE48*50*50+AF48*$D$4*$D$4*$D$4+AG48*50*$D$4*$D$4+AH48*$D$4*50*50+AI48*50*50*50,0)/1000</f>
        <v>0</v>
      </c>
      <c r="G48" s="212">
        <f>4*IF(AND($D$4&lt;=X48,$D$4&gt;=Y48),AJ48+AK48*$D$4+AL48*50+AM48*$D$4*$D$4+AN48*$D$4*50+AO48*50*50+AP48*$D$4*$D$4*$D$4+AQ48*50*$D$4*$D$4+AR48*$D$4*50*50+AS48*50*50*50,0)/1000</f>
        <v>0</v>
      </c>
      <c r="H48" s="332" t="s">
        <v>416</v>
      </c>
      <c r="I48" s="334">
        <v>62000</v>
      </c>
      <c r="J48" s="332" t="s">
        <v>417</v>
      </c>
      <c r="K48" s="333">
        <v>51800</v>
      </c>
      <c r="L48" s="332" t="s">
        <v>1005</v>
      </c>
      <c r="M48" s="332" t="s">
        <v>422</v>
      </c>
      <c r="N48" s="333">
        <v>2800</v>
      </c>
      <c r="O48" s="333">
        <v>4900</v>
      </c>
      <c r="P48" s="335" t="s">
        <v>1045</v>
      </c>
      <c r="Q48" s="336">
        <v>1204644</v>
      </c>
      <c r="R48" s="335" t="s">
        <v>1046</v>
      </c>
      <c r="S48" s="336">
        <v>1271313</v>
      </c>
      <c r="U48" s="345" t="s">
        <v>512</v>
      </c>
      <c r="V48" s="224"/>
      <c r="W48" s="346"/>
      <c r="X48" s="226">
        <v>-15</v>
      </c>
      <c r="Y48" s="226">
        <v>-35</v>
      </c>
      <c r="Z48" s="228">
        <v>9829.7999999999993</v>
      </c>
      <c r="AA48" s="228">
        <v>297.19600000000003</v>
      </c>
      <c r="AB48" s="228">
        <v>-97.108500000000006</v>
      </c>
      <c r="AC48" s="228">
        <v>2.85738</v>
      </c>
      <c r="AD48" s="228">
        <v>-2.6118700000000001</v>
      </c>
      <c r="AE48" s="228">
        <v>-0.10840900000000001</v>
      </c>
      <c r="AF48" s="228">
        <v>7.2890000000000003E-3</v>
      </c>
      <c r="AG48" s="228">
        <v>-2.4285399999999999E-2</v>
      </c>
      <c r="AH48" s="228">
        <v>-5.4801700000000004E-4</v>
      </c>
      <c r="AI48" s="228">
        <v>1.0903099999999999E-3</v>
      </c>
      <c r="AJ48" s="228">
        <v>3338.8</v>
      </c>
      <c r="AK48" s="228">
        <v>61.1995</v>
      </c>
      <c r="AL48" s="228">
        <v>-56.764800000000001</v>
      </c>
      <c r="AM48" s="228">
        <v>0.35086299999999998</v>
      </c>
      <c r="AN48" s="228">
        <v>-1.1493199999999999</v>
      </c>
      <c r="AO48" s="228">
        <v>1.3138099999999999</v>
      </c>
      <c r="AP48" s="228">
        <v>2.22463E-3</v>
      </c>
      <c r="AQ48" s="228">
        <v>-7.0559799999999999E-3</v>
      </c>
      <c r="AR48" s="228">
        <v>1.92792E-2</v>
      </c>
      <c r="AS48" s="228">
        <v>-6.9446899999999999E-3</v>
      </c>
      <c r="AU48" s="341"/>
    </row>
    <row r="49" spans="2:47" ht="15.6" customHeight="1" x14ac:dyDescent="0.25">
      <c r="B49" s="212">
        <f>4*IF(AND($D$4&lt;=X49,$D$4&gt;=Y49),Z49+AA49*$D$4+AB49*40+AC49*$D$4*$D$4+AD49*$D$4*40+AE49*40*40+AF49*$D$4*$D$4*$D$4+AG49*40*$D$4*$D$4+AH49*$D$4*40*40+AI49*40*40*40,0)/1000</f>
        <v>0</v>
      </c>
      <c r="C49" s="212">
        <f>4*IF(AND($D$4&lt;=X49,$D$4&gt;=Y49),AJ49+AK49*$D$4+AL49*40+AM49*$D$4*$D$4+AN49*$D$4*40+AO49*40*40+AP49*$D$4*$D$4*$D$4+AQ49*40*$D$4*$D$4+AR49*$D$4*40*40+AS49*40*40*40,0)/1000</f>
        <v>0</v>
      </c>
      <c r="D49" s="212">
        <f>4*IF(AND($D$4&lt;=X49,$D$4&gt;=Y49),Z49+AA49*$D$4+AB49*45+AC49*$D$4*$D$4+AD49*$D$4*45+AE49*45*45+AF49*$D$4*$D$4*$D$4+AG49*45*$D$4*$D$4+AH49*$D$4*45*45+AI49*45*45*45,0)/1000</f>
        <v>0</v>
      </c>
      <c r="E49" s="212">
        <f>4*IF(AND($D$4&lt;=X49,$D$4&gt;=Y49),AJ49+AK49*$D$4+AL49*45+AM49*$D$4*$D$4+AN49*$D$4*45+AO49*45*45+AP49*$D$4*$D$4*$D$4+AQ49*45*$D$4*$D$4+AR49*$D$4*45*45+AS49*45*45*45,0)/1000</f>
        <v>0</v>
      </c>
      <c r="F49" s="212">
        <f>4*IF(AND($D$4&lt;=X49,$D$4&gt;=Y49),Z49+AA49*$D$4+AB49*50+AC49*$D$4*$D$4+AD49*$D$4*50+AE49*50*50+AF49*$D$4*$D$4*$D$4+AG49*50*$D$4*$D$4+AH49*$D$4*50*50+AI49*50*50*50,0)/1000</f>
        <v>0</v>
      </c>
      <c r="G49" s="212">
        <f>4*IF(AND($D$4&lt;=X49,$D$4&gt;=Y49),AJ49+AK49*$D$4+AL49*50+AM49*$D$4*$D$4+AN49*$D$4*50+AO49*50*50+AP49*$D$4*$D$4*$D$4+AQ49*50*$D$4*$D$4+AR49*$D$4*50*50+AS49*50*50*50,0)/1000</f>
        <v>0</v>
      </c>
      <c r="H49" s="332" t="s">
        <v>416</v>
      </c>
      <c r="I49" s="334">
        <v>62000</v>
      </c>
      <c r="J49" s="332" t="s">
        <v>417</v>
      </c>
      <c r="K49" s="333">
        <v>51800</v>
      </c>
      <c r="L49" s="332" t="s">
        <v>1005</v>
      </c>
      <c r="M49" s="332" t="s">
        <v>422</v>
      </c>
      <c r="N49" s="333">
        <v>2800</v>
      </c>
      <c r="O49" s="333">
        <v>4900</v>
      </c>
      <c r="P49" s="335" t="s">
        <v>1047</v>
      </c>
      <c r="Q49" s="336">
        <v>1205917</v>
      </c>
      <c r="R49" s="335" t="s">
        <v>1048</v>
      </c>
      <c r="S49" s="336">
        <v>1272586</v>
      </c>
      <c r="U49" s="345" t="s">
        <v>515</v>
      </c>
      <c r="V49" s="224"/>
      <c r="W49" s="346"/>
      <c r="X49" s="226">
        <v>-15</v>
      </c>
      <c r="Y49" s="226">
        <v>-35</v>
      </c>
      <c r="Z49" s="228">
        <v>16884.8</v>
      </c>
      <c r="AA49" s="228">
        <v>551.08600000000001</v>
      </c>
      <c r="AB49" s="228">
        <v>-214.393</v>
      </c>
      <c r="AC49" s="228">
        <v>5.7629099999999998</v>
      </c>
      <c r="AD49" s="228">
        <v>-5.45763</v>
      </c>
      <c r="AE49" s="228">
        <v>0.47509299999999999</v>
      </c>
      <c r="AF49" s="228">
        <v>1.6633800000000001E-2</v>
      </c>
      <c r="AG49" s="228">
        <v>-4.2315199999999997E-2</v>
      </c>
      <c r="AH49" s="228">
        <v>3.66425E-3</v>
      </c>
      <c r="AI49" s="228">
        <v>-7.2382299999999996E-7</v>
      </c>
      <c r="AJ49" s="228">
        <v>3892.44</v>
      </c>
      <c r="AK49" s="228">
        <v>95.150700000000001</v>
      </c>
      <c r="AL49" s="228">
        <v>-7.5203800000000003</v>
      </c>
      <c r="AM49" s="228">
        <v>0.99448199999999998</v>
      </c>
      <c r="AN49" s="228">
        <v>-0.27274999999999999</v>
      </c>
      <c r="AO49" s="228">
        <v>0.218476</v>
      </c>
      <c r="AP49" s="228">
        <v>6.54683E-3</v>
      </c>
      <c r="AQ49" s="228">
        <v>-5.8320599999999996E-4</v>
      </c>
      <c r="AR49" s="228">
        <v>9.6282099999999999E-3</v>
      </c>
      <c r="AS49" s="228">
        <v>3.9810900000000001E-4</v>
      </c>
      <c r="AU49" s="341"/>
    </row>
    <row r="50" spans="2:47" ht="15.6" customHeight="1" x14ac:dyDescent="0.25">
      <c r="B50" s="212">
        <f>4*IF(AND($D$4&lt;=X50,$D$4&gt;=Y50),Z50+AA50*$D$4+AB50*40+AC50*$D$4*$D$4+AD50*$D$4*40+AE50*40*40+AF50*$D$4*$D$4*$D$4+AG50*40*$D$4*$D$4+AH50*$D$4*40*40+AI50*40*40*40,0)/1000</f>
        <v>0</v>
      </c>
      <c r="C50" s="212">
        <f>4*IF(AND($D$4&lt;=X50,$D$4&gt;=Y50),AJ50+AK50*$D$4+AL50*40+AM50*$D$4*$D$4+AN50*$D$4*40+AO50*40*40+AP50*$D$4*$D$4*$D$4+AQ50*40*$D$4*$D$4+AR50*$D$4*40*40+AS50*40*40*40,0)/1000</f>
        <v>0</v>
      </c>
      <c r="D50" s="212">
        <f>4*IF(AND($D$4&lt;=X50,$D$4&gt;=Y50),Z50+AA50*$D$4+AB50*45+AC50*$D$4*$D$4+AD50*$D$4*45+AE50*45*45+AF50*$D$4*$D$4*$D$4+AG50*45*$D$4*$D$4+AH50*$D$4*45*45+AI50*45*45*45,0)/1000</f>
        <v>0</v>
      </c>
      <c r="E50" s="212">
        <f>4*IF(AND($D$4&lt;=X50,$D$4&gt;=Y50),AJ50+AK50*$D$4+AL50*45+AM50*$D$4*$D$4+AN50*$D$4*45+AO50*45*45+AP50*$D$4*$D$4*$D$4+AQ50*45*$D$4*$D$4+AR50*$D$4*45*45+AS50*45*45*45,0)/1000</f>
        <v>0</v>
      </c>
      <c r="F50" s="212">
        <f>4*IF(AND($D$4&lt;=X50,$D$4&gt;=Y50),Z50+AA50*$D$4+AB50*50+AC50*$D$4*$D$4+AD50*$D$4*50+AE50*50*50+AF50*$D$4*$D$4*$D$4+AG50*50*$D$4*$D$4+AH50*$D$4*50*50+AI50*50*50*50,0)/1000</f>
        <v>0</v>
      </c>
      <c r="G50" s="212">
        <f>4*IF(AND($D$4&lt;=X50,$D$4&gt;=Y50),AJ50+AK50*$D$4+AL50*50+AM50*$D$4*$D$4+AN50*$D$4*50+AO50*50*50+AP50*$D$4*$D$4*$D$4+AQ50*50*$D$4*$D$4+AR50*$D$4*50*50+AS50*50*50*50,0)/1000</f>
        <v>0</v>
      </c>
      <c r="H50" s="332" t="s">
        <v>819</v>
      </c>
      <c r="I50" s="334">
        <v>66400</v>
      </c>
      <c r="J50" s="332" t="s">
        <v>820</v>
      </c>
      <c r="K50" s="334">
        <v>62000</v>
      </c>
      <c r="L50" s="332" t="s">
        <v>1005</v>
      </c>
      <c r="M50" s="332" t="s">
        <v>422</v>
      </c>
      <c r="N50" s="333">
        <v>2800</v>
      </c>
      <c r="O50" s="333">
        <v>4900</v>
      </c>
      <c r="P50" s="335" t="s">
        <v>1049</v>
      </c>
      <c r="Q50" s="336">
        <v>1389120</v>
      </c>
      <c r="R50" s="335" t="s">
        <v>1050</v>
      </c>
      <c r="S50" s="336">
        <v>1455788</v>
      </c>
      <c r="U50" s="345" t="s">
        <v>519</v>
      </c>
      <c r="V50" s="224"/>
      <c r="W50" s="346"/>
      <c r="X50" s="226">
        <v>-15</v>
      </c>
      <c r="Y50" s="226">
        <v>-35</v>
      </c>
      <c r="Z50" s="228">
        <v>23754.799999999999</v>
      </c>
      <c r="AA50" s="228">
        <v>856.56399999999996</v>
      </c>
      <c r="AB50" s="228">
        <v>-239.059</v>
      </c>
      <c r="AC50" s="228">
        <v>9.9128900000000009</v>
      </c>
      <c r="AD50" s="228">
        <v>-8.0401000000000007</v>
      </c>
      <c r="AE50" s="228">
        <v>-0.750884</v>
      </c>
      <c r="AF50" s="228">
        <v>3.1424800000000003E-2</v>
      </c>
      <c r="AG50" s="228">
        <v>-7.8991400000000003E-2</v>
      </c>
      <c r="AH50" s="228">
        <v>-6.2576899999999998E-3</v>
      </c>
      <c r="AI50" s="228">
        <v>5.8439700000000004E-3</v>
      </c>
      <c r="AJ50" s="228">
        <v>3998.88</v>
      </c>
      <c r="AK50" s="228">
        <v>79.324100000000001</v>
      </c>
      <c r="AL50" s="228">
        <v>41.982700000000001</v>
      </c>
      <c r="AM50" s="228">
        <v>0.62443099999999996</v>
      </c>
      <c r="AN50" s="228">
        <v>0.94568700000000006</v>
      </c>
      <c r="AO50" s="228">
        <v>-9.1685299999999997E-2</v>
      </c>
      <c r="AP50" s="228">
        <v>4.6325799999999999E-3</v>
      </c>
      <c r="AQ50" s="228">
        <v>2.2761399999999998E-3</v>
      </c>
      <c r="AR50" s="228">
        <v>2.34884E-3</v>
      </c>
      <c r="AS50" s="228">
        <v>-1.6253400000000001E-3</v>
      </c>
      <c r="AU50" s="341"/>
    </row>
    <row r="51" spans="2:47" ht="15.6" customHeight="1" x14ac:dyDescent="0.25">
      <c r="B51" s="212">
        <f>4*IF(AND($D$4&lt;=X51,$D$4&gt;=Y51),Z51+AA51*$D$4+AB51*40+AC51*$D$4*$D$4+AD51*$D$4*40+AE51*40*40+AF51*$D$4*$D$4*$D$4+AG51*40*$D$4*$D$4+AH51*$D$4*40*40+AI51*40*40*40,0)/1000</f>
        <v>0</v>
      </c>
      <c r="C51" s="212">
        <f>4*IF(AND($D$4&lt;=X51,$D$4&gt;=Y51),AJ51+AK51*$D$4+AL51*40+AM51*$D$4*$D$4+AN51*$D$4*40+AO51*40*40+AP51*$D$4*$D$4*$D$4+AQ51*40*$D$4*$D$4+AR51*$D$4*40*40+AS51*40*40*40,0)/1000</f>
        <v>0</v>
      </c>
      <c r="D51" s="212">
        <f>4*IF(AND($D$4&lt;=X51,$D$4&gt;=Y51),Z51+AA51*$D$4+AB51*45+AC51*$D$4*$D$4+AD51*$D$4*45+AE51*45*45+AF51*$D$4*$D$4*$D$4+AG51*45*$D$4*$D$4+AH51*$D$4*45*45+AI51*45*45*45,0)/1000</f>
        <v>0</v>
      </c>
      <c r="E51" s="212">
        <f>4*IF(AND($D$4&lt;=X51,$D$4&gt;=Y51),AJ51+AK51*$D$4+AL51*45+AM51*$D$4*$D$4+AN51*$D$4*45+AO51*45*45+AP51*$D$4*$D$4*$D$4+AQ51*45*$D$4*$D$4+AR51*$D$4*45*45+AS51*45*45*45,0)/1000</f>
        <v>0</v>
      </c>
      <c r="F51" s="212">
        <f>4*IF(AND($D$4&lt;=X51,$D$4&gt;=Y51),Z51+AA51*$D$4+AB51*50+AC51*$D$4*$D$4+AD51*$D$4*50+AE51*50*50+AF51*$D$4*$D$4*$D$4+AG51*50*$D$4*$D$4+AH51*$D$4*50*50+AI51*50*50*50,0)/1000</f>
        <v>0</v>
      </c>
      <c r="G51" s="212">
        <f>4*IF(AND($D$4&lt;=X51,$D$4&gt;=Y51),AJ51+AK51*$D$4+AL51*50+AM51*$D$4*$D$4+AN51*$D$4*50+AO51*50*50+AP51*$D$4*$D$4*$D$4+AQ51*50*$D$4*$D$4+AR51*$D$4*50*50+AS51*50*50*50,0)/1000</f>
        <v>0</v>
      </c>
      <c r="H51" s="332" t="s">
        <v>819</v>
      </c>
      <c r="I51" s="334">
        <v>66400</v>
      </c>
      <c r="J51" s="332" t="s">
        <v>820</v>
      </c>
      <c r="K51" s="334">
        <v>62000</v>
      </c>
      <c r="L51" s="332" t="s">
        <v>1005</v>
      </c>
      <c r="M51" s="332" t="s">
        <v>422</v>
      </c>
      <c r="N51" s="333">
        <v>2800</v>
      </c>
      <c r="O51" s="333">
        <v>4900</v>
      </c>
      <c r="P51" s="335" t="s">
        <v>1051</v>
      </c>
      <c r="Q51" s="336">
        <v>1401244</v>
      </c>
      <c r="R51" s="335" t="s">
        <v>1052</v>
      </c>
      <c r="S51" s="336">
        <v>1467913</v>
      </c>
      <c r="U51" s="345" t="s">
        <v>522</v>
      </c>
      <c r="V51" s="224"/>
      <c r="W51" s="346"/>
      <c r="X51" s="226">
        <v>-15</v>
      </c>
      <c r="Y51" s="226">
        <v>-35</v>
      </c>
      <c r="Z51" s="228">
        <v>30693.200000000001</v>
      </c>
      <c r="AA51" s="228">
        <v>1094.8</v>
      </c>
      <c r="AB51" s="228">
        <v>-377.37299999999999</v>
      </c>
      <c r="AC51" s="228">
        <v>12.9375</v>
      </c>
      <c r="AD51" s="228">
        <v>-11.6485</v>
      </c>
      <c r="AE51" s="228">
        <v>0.59352800000000006</v>
      </c>
      <c r="AF51" s="228">
        <v>4.6287399999999999E-2</v>
      </c>
      <c r="AG51" s="228">
        <v>-0.102213</v>
      </c>
      <c r="AH51" s="228">
        <v>1.31077E-2</v>
      </c>
      <c r="AI51" s="228">
        <v>4.07725E-4</v>
      </c>
      <c r="AJ51" s="228">
        <v>5606.44</v>
      </c>
      <c r="AK51" s="228">
        <v>122.744</v>
      </c>
      <c r="AL51" s="228">
        <v>26.186599999999999</v>
      </c>
      <c r="AM51" s="228">
        <v>1.0529599999999999</v>
      </c>
      <c r="AN51" s="228">
        <v>0.53042800000000001</v>
      </c>
      <c r="AO51" s="228">
        <v>0.127775</v>
      </c>
      <c r="AP51" s="228">
        <v>5.8983000000000004E-3</v>
      </c>
      <c r="AQ51" s="228">
        <v>1.3387E-3</v>
      </c>
      <c r="AR51" s="228">
        <v>7.6689699999999998E-3</v>
      </c>
      <c r="AS51" s="228">
        <v>-1.6161299999999999E-3</v>
      </c>
      <c r="AU51" s="341"/>
    </row>
    <row r="52" spans="2:47" x14ac:dyDescent="0.25">
      <c r="B52" s="348"/>
      <c r="C52" s="348"/>
      <c r="D52" s="348"/>
      <c r="E52" s="348"/>
      <c r="F52" s="348"/>
      <c r="G52" s="348"/>
      <c r="H52" s="349"/>
      <c r="I52" s="349"/>
      <c r="J52" s="349"/>
      <c r="K52" s="349"/>
      <c r="L52" s="350"/>
      <c r="M52" s="350"/>
      <c r="N52" s="351"/>
      <c r="O52" s="352"/>
      <c r="P52" s="353"/>
      <c r="Q52" s="354"/>
      <c r="R52" s="353"/>
      <c r="S52" s="354"/>
      <c r="U52" s="355"/>
      <c r="V52" s="356"/>
      <c r="W52" s="346"/>
      <c r="X52" s="357"/>
      <c r="Y52" s="357"/>
      <c r="Z52" s="358"/>
      <c r="AA52" s="358"/>
      <c r="AB52" s="358"/>
      <c r="AC52" s="358"/>
      <c r="AD52" s="358"/>
      <c r="AE52" s="358"/>
      <c r="AF52" s="358"/>
      <c r="AG52" s="358"/>
      <c r="AH52" s="358"/>
      <c r="AI52" s="358"/>
      <c r="AJ52" s="358"/>
      <c r="AK52" s="358"/>
      <c r="AL52" s="358"/>
      <c r="AM52" s="358"/>
      <c r="AN52" s="358"/>
      <c r="AO52" s="358"/>
      <c r="AP52" s="358"/>
      <c r="AQ52" s="358"/>
      <c r="AR52" s="358"/>
      <c r="AS52" s="358"/>
      <c r="AU52" s="341"/>
    </row>
    <row r="53" spans="2:47" ht="21.75" customHeight="1" x14ac:dyDescent="0.25">
      <c r="B53" s="985" t="s">
        <v>424</v>
      </c>
      <c r="C53" s="985"/>
      <c r="D53" s="985"/>
      <c r="E53" s="985"/>
      <c r="F53" s="985"/>
      <c r="G53" s="985"/>
      <c r="H53" s="985"/>
      <c r="I53" s="985"/>
      <c r="J53" s="985"/>
      <c r="K53" s="985"/>
      <c r="L53" s="985"/>
      <c r="M53" s="985"/>
      <c r="N53" s="985"/>
      <c r="O53" s="985"/>
      <c r="P53" s="985"/>
      <c r="Q53" s="985"/>
      <c r="R53" s="985"/>
    </row>
    <row r="54" spans="2:47" ht="29.25" customHeight="1" x14ac:dyDescent="0.25">
      <c r="B54" s="986" t="s">
        <v>1053</v>
      </c>
      <c r="C54" s="986"/>
      <c r="D54" s="986"/>
      <c r="E54" s="986"/>
      <c r="F54" s="986"/>
      <c r="G54" s="986"/>
      <c r="H54" s="986"/>
      <c r="I54" s="986"/>
      <c r="J54" s="986"/>
      <c r="K54" s="986"/>
      <c r="L54" s="986"/>
      <c r="M54" s="986"/>
      <c r="N54" s="986"/>
      <c r="O54" s="986"/>
      <c r="P54" s="986"/>
      <c r="Q54" s="986"/>
      <c r="R54" s="986"/>
      <c r="T54" s="360"/>
      <c r="U54" s="360"/>
      <c r="V54" s="360"/>
      <c r="W54" s="360"/>
      <c r="X54" s="360"/>
      <c r="Y54" s="360"/>
      <c r="Z54" s="360"/>
      <c r="AA54" s="360"/>
      <c r="AB54" s="360"/>
      <c r="AC54" s="360"/>
      <c r="AD54" s="360"/>
      <c r="AE54" s="360"/>
      <c r="AF54" s="360"/>
      <c r="AG54" s="360"/>
      <c r="AH54" s="361"/>
      <c r="AI54" s="361"/>
      <c r="AJ54" s="361"/>
      <c r="AK54" s="361"/>
      <c r="AL54" s="361"/>
      <c r="AN54" s="327"/>
      <c r="AP54" s="362"/>
    </row>
    <row r="55" spans="2:47" ht="29.25" customHeight="1" x14ac:dyDescent="0.25">
      <c r="B55" s="959" t="s">
        <v>426</v>
      </c>
      <c r="C55" s="959"/>
      <c r="D55" s="959"/>
      <c r="E55" s="959"/>
      <c r="F55" s="959"/>
      <c r="G55" s="959"/>
      <c r="H55" s="959"/>
      <c r="I55" s="959"/>
      <c r="J55" s="959"/>
      <c r="K55" s="959"/>
      <c r="L55" s="959"/>
      <c r="M55" s="959"/>
      <c r="N55" s="959"/>
      <c r="O55" s="959"/>
      <c r="P55" s="959"/>
      <c r="Q55" s="359"/>
      <c r="R55" s="359"/>
      <c r="T55" s="360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  <c r="AF55" s="360"/>
      <c r="AG55" s="360"/>
      <c r="AH55" s="361"/>
      <c r="AI55" s="361"/>
      <c r="AJ55" s="361"/>
      <c r="AK55" s="361"/>
      <c r="AL55" s="361"/>
      <c r="AN55" s="327"/>
      <c r="AP55" s="362"/>
    </row>
    <row r="56" spans="2:47" ht="29.25" customHeight="1" x14ac:dyDescent="0.25">
      <c r="B56" s="974" t="s">
        <v>746</v>
      </c>
      <c r="C56" s="974"/>
      <c r="D56" s="974"/>
      <c r="E56" s="974"/>
      <c r="F56" s="974"/>
      <c r="G56" s="974"/>
      <c r="H56" s="974"/>
      <c r="I56" s="974"/>
      <c r="J56" s="974"/>
      <c r="K56" s="974"/>
      <c r="L56" s="974"/>
      <c r="M56" s="974"/>
      <c r="N56" s="974"/>
      <c r="O56" s="974"/>
      <c r="P56" s="974"/>
      <c r="Q56" s="974"/>
      <c r="R56" s="974"/>
      <c r="S56" s="974"/>
      <c r="T56" s="360"/>
      <c r="U56" s="360"/>
      <c r="V56" s="360"/>
      <c r="W56" s="360"/>
      <c r="X56" s="360"/>
      <c r="Y56" s="360"/>
      <c r="Z56" s="360"/>
      <c r="AA56" s="360"/>
      <c r="AB56" s="360"/>
      <c r="AC56" s="360"/>
      <c r="AD56" s="360"/>
      <c r="AE56" s="360"/>
      <c r="AF56" s="360"/>
      <c r="AG56" s="360"/>
      <c r="AH56" s="361"/>
      <c r="AI56" s="361"/>
      <c r="AJ56" s="361"/>
      <c r="AK56" s="361"/>
      <c r="AL56" s="361"/>
      <c r="AN56" s="327"/>
      <c r="AP56" s="362"/>
    </row>
    <row r="57" spans="2:47" ht="21" customHeight="1" x14ac:dyDescent="0.25">
      <c r="B57" s="987" t="s">
        <v>427</v>
      </c>
      <c r="C57" s="987"/>
      <c r="D57" s="987"/>
      <c r="E57" s="987"/>
      <c r="F57" s="987"/>
      <c r="G57" s="987"/>
      <c r="H57" s="987"/>
      <c r="I57" s="987"/>
      <c r="J57" s="987"/>
      <c r="K57" s="987"/>
      <c r="L57" s="987"/>
      <c r="M57" s="987"/>
      <c r="N57" s="987"/>
      <c r="O57" s="987"/>
      <c r="P57" s="987"/>
      <c r="Q57" s="987"/>
      <c r="R57" s="987"/>
      <c r="T57" s="360"/>
      <c r="U57" s="360"/>
      <c r="V57" s="360"/>
      <c r="W57" s="360"/>
      <c r="X57" s="360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0"/>
      <c r="AL57" s="360"/>
      <c r="AM57" s="360"/>
      <c r="AN57" s="327"/>
      <c r="AP57" s="362"/>
    </row>
    <row r="58" spans="2:47" ht="16.5" customHeight="1" x14ac:dyDescent="0.25">
      <c r="B58" s="988" t="s">
        <v>1054</v>
      </c>
      <c r="C58" s="988"/>
      <c r="D58" s="988"/>
      <c r="E58" s="988"/>
      <c r="F58" s="988"/>
      <c r="G58" s="988"/>
      <c r="H58" s="988"/>
      <c r="I58" s="988"/>
      <c r="J58" s="988"/>
      <c r="K58" s="988"/>
      <c r="L58" s="988"/>
      <c r="M58" s="988"/>
      <c r="N58" s="988"/>
      <c r="O58" s="988"/>
      <c r="P58" s="988"/>
      <c r="Q58" s="988"/>
      <c r="R58" s="988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</row>
    <row r="59" spans="2:47" ht="14.25" customHeight="1" x14ac:dyDescent="0.25">
      <c r="B59" s="962" t="s">
        <v>1055</v>
      </c>
      <c r="C59" s="962"/>
      <c r="D59" s="962"/>
      <c r="E59" s="962"/>
      <c r="F59" s="962"/>
      <c r="G59" s="962"/>
      <c r="H59" s="962"/>
      <c r="I59" s="962"/>
      <c r="J59" s="962"/>
      <c r="K59" s="962"/>
      <c r="L59" s="962"/>
      <c r="M59" s="962"/>
      <c r="N59" s="962"/>
      <c r="O59" s="962"/>
      <c r="P59" s="962"/>
      <c r="Q59" s="962"/>
      <c r="R59" s="962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3"/>
      <c r="AN59" s="327"/>
      <c r="AP59" s="362"/>
    </row>
    <row r="60" spans="2:47" ht="14.25" customHeight="1" x14ac:dyDescent="0.25">
      <c r="B60" s="962" t="s">
        <v>1056</v>
      </c>
      <c r="C60" s="962"/>
      <c r="D60" s="962"/>
      <c r="E60" s="962"/>
      <c r="F60" s="962"/>
      <c r="G60" s="962"/>
      <c r="H60" s="962"/>
      <c r="I60" s="962"/>
      <c r="J60" s="962"/>
      <c r="K60" s="962"/>
      <c r="L60" s="962"/>
      <c r="M60" s="962"/>
      <c r="N60" s="962"/>
      <c r="O60" s="962"/>
      <c r="P60" s="962"/>
      <c r="Q60" s="962"/>
      <c r="R60" s="962"/>
      <c r="T60" s="364"/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364"/>
      <c r="AH60" s="364"/>
      <c r="AI60" s="365"/>
      <c r="AJ60" s="365"/>
      <c r="AK60" s="365"/>
      <c r="AL60" s="366"/>
      <c r="AN60" s="327"/>
      <c r="AP60" s="362"/>
    </row>
    <row r="61" spans="2:47" ht="14.25" customHeight="1" x14ac:dyDescent="0.25">
      <c r="B61" s="962" t="s">
        <v>1057</v>
      </c>
      <c r="C61" s="962"/>
      <c r="D61" s="962"/>
      <c r="E61" s="962"/>
      <c r="F61" s="962"/>
      <c r="G61" s="962"/>
      <c r="H61" s="962"/>
      <c r="I61" s="962"/>
      <c r="J61" s="962"/>
      <c r="K61" s="962"/>
      <c r="L61" s="962"/>
      <c r="M61" s="962"/>
      <c r="N61" s="962"/>
      <c r="O61" s="962"/>
      <c r="P61" s="962"/>
      <c r="Q61" s="962"/>
      <c r="R61" s="962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5"/>
      <c r="AJ61" s="365"/>
      <c r="AK61" s="365"/>
      <c r="AL61" s="366"/>
      <c r="AN61" s="327"/>
      <c r="AP61" s="362"/>
    </row>
    <row r="62" spans="2:47" ht="14.25" customHeight="1" x14ac:dyDescent="0.25">
      <c r="B62" s="962" t="s">
        <v>432</v>
      </c>
      <c r="C62" s="962"/>
      <c r="D62" s="962"/>
      <c r="E62" s="962"/>
      <c r="F62" s="962"/>
      <c r="G62" s="962"/>
      <c r="H62" s="962"/>
      <c r="I62" s="962"/>
      <c r="J62" s="962"/>
      <c r="K62" s="962"/>
      <c r="L62" s="962"/>
      <c r="M62" s="962"/>
      <c r="N62" s="962"/>
      <c r="O62" s="962"/>
      <c r="P62" s="962"/>
      <c r="Q62" s="962"/>
      <c r="R62" s="962"/>
      <c r="T62" s="364"/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5"/>
      <c r="AJ62" s="365"/>
      <c r="AK62" s="365"/>
      <c r="AL62" s="366"/>
      <c r="AN62" s="327"/>
      <c r="AP62" s="362"/>
    </row>
    <row r="63" spans="2:47" ht="30" customHeight="1" x14ac:dyDescent="0.25">
      <c r="B63" s="962" t="s">
        <v>1058</v>
      </c>
      <c r="C63" s="962"/>
      <c r="D63" s="962"/>
      <c r="E63" s="962"/>
      <c r="F63" s="962"/>
      <c r="G63" s="962"/>
      <c r="H63" s="962"/>
      <c r="I63" s="962"/>
      <c r="J63" s="962"/>
      <c r="K63" s="962"/>
      <c r="L63" s="962"/>
      <c r="M63" s="962"/>
      <c r="N63" s="962"/>
      <c r="O63" s="962"/>
      <c r="P63" s="962"/>
      <c r="Q63" s="962"/>
      <c r="R63" s="962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5"/>
      <c r="AJ63" s="365"/>
      <c r="AK63" s="365"/>
      <c r="AL63" s="366"/>
      <c r="AN63" s="327"/>
      <c r="AP63" s="362"/>
    </row>
    <row r="64" spans="2:47" ht="14.25" customHeight="1" x14ac:dyDescent="0.25">
      <c r="B64" s="962" t="s">
        <v>1059</v>
      </c>
      <c r="C64" s="962"/>
      <c r="D64" s="962"/>
      <c r="E64" s="962"/>
      <c r="F64" s="962"/>
      <c r="G64" s="962"/>
      <c r="H64" s="962"/>
      <c r="I64" s="962"/>
      <c r="J64" s="962"/>
      <c r="K64" s="962"/>
      <c r="L64" s="962"/>
      <c r="M64" s="962"/>
      <c r="N64" s="962"/>
      <c r="O64" s="962"/>
      <c r="P64" s="962"/>
      <c r="Q64" s="962"/>
      <c r="R64" s="962"/>
      <c r="T64" s="364"/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5"/>
      <c r="AJ64" s="365"/>
      <c r="AK64" s="365"/>
      <c r="AL64" s="366"/>
      <c r="AN64" s="327"/>
      <c r="AP64" s="362"/>
    </row>
    <row r="65" spans="2:47" ht="14.25" customHeight="1" x14ac:dyDescent="0.25">
      <c r="B65" s="962" t="s">
        <v>1060</v>
      </c>
      <c r="C65" s="962"/>
      <c r="D65" s="962"/>
      <c r="E65" s="962"/>
      <c r="F65" s="962"/>
      <c r="G65" s="962"/>
      <c r="H65" s="962"/>
      <c r="I65" s="962"/>
      <c r="J65" s="962"/>
      <c r="K65" s="962"/>
      <c r="L65" s="962"/>
      <c r="M65" s="962"/>
      <c r="N65" s="962"/>
      <c r="O65" s="962"/>
      <c r="P65" s="962"/>
      <c r="Q65" s="962"/>
      <c r="R65" s="962"/>
      <c r="T65" s="364"/>
      <c r="U65" s="364"/>
      <c r="V65" s="364"/>
      <c r="W65" s="364"/>
      <c r="X65" s="364"/>
      <c r="Y65" s="364"/>
      <c r="Z65" s="364"/>
      <c r="AA65" s="364"/>
      <c r="AB65" s="364"/>
      <c r="AC65" s="364"/>
      <c r="AD65" s="364"/>
      <c r="AE65" s="364"/>
      <c r="AF65" s="364"/>
      <c r="AG65" s="364"/>
      <c r="AH65" s="364"/>
      <c r="AI65" s="365"/>
      <c r="AJ65" s="365"/>
      <c r="AK65" s="365"/>
      <c r="AL65" s="366"/>
      <c r="AN65" s="327"/>
      <c r="AP65" s="362"/>
    </row>
    <row r="66" spans="2:47" ht="14.25" customHeight="1" x14ac:dyDescent="0.25">
      <c r="B66" s="962" t="s">
        <v>754</v>
      </c>
      <c r="C66" s="962"/>
      <c r="D66" s="962"/>
      <c r="E66" s="962"/>
      <c r="F66" s="962"/>
      <c r="G66" s="962"/>
      <c r="H66" s="962"/>
      <c r="I66" s="962"/>
      <c r="J66" s="962"/>
      <c r="K66" s="962"/>
      <c r="L66" s="962"/>
      <c r="M66" s="962"/>
      <c r="N66" s="962"/>
      <c r="O66" s="962"/>
      <c r="P66" s="962"/>
      <c r="Q66" s="962"/>
      <c r="R66" s="962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5"/>
      <c r="AJ66" s="365"/>
      <c r="AK66" s="365"/>
      <c r="AL66" s="366"/>
      <c r="AN66" s="327"/>
      <c r="AP66" s="362"/>
    </row>
    <row r="67" spans="2:47" ht="14.25" customHeight="1" x14ac:dyDescent="0.25">
      <c r="B67" s="961" t="s">
        <v>1061</v>
      </c>
      <c r="C67" s="961"/>
      <c r="D67" s="961"/>
      <c r="E67" s="961"/>
      <c r="F67" s="961"/>
      <c r="G67" s="961"/>
      <c r="H67" s="961"/>
      <c r="I67" s="961"/>
      <c r="J67" s="961"/>
      <c r="K67" s="961"/>
      <c r="L67" s="961"/>
      <c r="M67" s="961"/>
      <c r="N67" s="961"/>
      <c r="O67" s="961"/>
      <c r="P67" s="961"/>
      <c r="Q67" s="961"/>
      <c r="R67" s="961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N67" s="327"/>
      <c r="AP67" s="362"/>
      <c r="AT67" s="197"/>
      <c r="AU67" s="197"/>
    </row>
    <row r="68" spans="2:47" s="126" customFormat="1" ht="14.25" customHeight="1" x14ac:dyDescent="0.25"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5"/>
      <c r="AJ68" s="365"/>
      <c r="AK68" s="365"/>
      <c r="AL68" s="366"/>
      <c r="AN68" s="327"/>
      <c r="AP68" s="362"/>
    </row>
    <row r="69" spans="2:47" s="126" customFormat="1" x14ac:dyDescent="0.25">
      <c r="B69" s="283" t="s">
        <v>1062</v>
      </c>
      <c r="C69" s="189"/>
      <c r="AL69" s="327"/>
      <c r="AN69" s="327"/>
      <c r="AP69" s="362"/>
    </row>
    <row r="70" spans="2:47" s="126" customFormat="1" ht="14.25" customHeight="1" x14ac:dyDescent="0.25">
      <c r="B70" s="188" t="s">
        <v>1063</v>
      </c>
      <c r="C70" s="189"/>
      <c r="AN70" s="327"/>
      <c r="AP70" s="362"/>
    </row>
    <row r="71" spans="2:47" s="126" customFormat="1" ht="14.25" customHeight="1" x14ac:dyDescent="0.25">
      <c r="B71" s="188" t="s">
        <v>1064</v>
      </c>
      <c r="C71" s="189"/>
    </row>
    <row r="72" spans="2:47" s="126" customFormat="1" x14ac:dyDescent="0.25">
      <c r="B72" s="188" t="s">
        <v>1065</v>
      </c>
      <c r="C72" s="189"/>
    </row>
    <row r="73" spans="2:47" s="126" customFormat="1" ht="14.25" customHeight="1" x14ac:dyDescent="0.25">
      <c r="B73" s="188" t="s">
        <v>1066</v>
      </c>
      <c r="C73" s="189"/>
    </row>
    <row r="74" spans="2:47" s="126" customFormat="1" x14ac:dyDescent="0.25">
      <c r="B74" s="188" t="s">
        <v>1067</v>
      </c>
      <c r="C74" s="188"/>
    </row>
    <row r="75" spans="2:47" s="126" customFormat="1" ht="14.25" customHeight="1" x14ac:dyDescent="0.25">
      <c r="B75" s="188" t="s">
        <v>1068</v>
      </c>
      <c r="C75" s="188"/>
    </row>
    <row r="76" spans="2:47" s="126" customFormat="1" ht="14.25" customHeight="1" x14ac:dyDescent="0.25">
      <c r="B76" s="283" t="s">
        <v>760</v>
      </c>
      <c r="C76" s="188"/>
    </row>
    <row r="77" spans="2:47" s="126" customFormat="1" x14ac:dyDescent="0.25">
      <c r="B77" s="188" t="s">
        <v>1069</v>
      </c>
      <c r="C77" s="188"/>
    </row>
    <row r="78" spans="2:47" s="126" customFormat="1" x14ac:dyDescent="0.25">
      <c r="B78" s="188" t="s">
        <v>1070</v>
      </c>
      <c r="C78" s="188"/>
    </row>
    <row r="79" spans="2:47" s="126" customFormat="1" x14ac:dyDescent="0.25">
      <c r="B79" s="188" t="s">
        <v>968</v>
      </c>
      <c r="C79" s="188"/>
    </row>
    <row r="80" spans="2:47" s="126" customFormat="1" x14ac:dyDescent="0.25">
      <c r="B80" s="188" t="s">
        <v>765</v>
      </c>
      <c r="C80" s="188"/>
    </row>
    <row r="81" spans="2:3" s="126" customFormat="1" x14ac:dyDescent="0.25">
      <c r="B81" s="188" t="s">
        <v>766</v>
      </c>
      <c r="C81" s="188"/>
    </row>
  </sheetData>
  <mergeCells count="47">
    <mergeCell ref="B2:O2"/>
    <mergeCell ref="B1:O1"/>
    <mergeCell ref="B64:R64"/>
    <mergeCell ref="B65:R65"/>
    <mergeCell ref="B66:R66"/>
    <mergeCell ref="B67:R67"/>
    <mergeCell ref="B3:O3"/>
    <mergeCell ref="B59:R59"/>
    <mergeCell ref="B60:R60"/>
    <mergeCell ref="B61:R61"/>
    <mergeCell ref="B62:R62"/>
    <mergeCell ref="B63:R63"/>
    <mergeCell ref="B54:R54"/>
    <mergeCell ref="B55:P55"/>
    <mergeCell ref="B56:S56"/>
    <mergeCell ref="B57:R57"/>
    <mergeCell ref="B58:R58"/>
    <mergeCell ref="B32:S32"/>
    <mergeCell ref="B38:S38"/>
    <mergeCell ref="B39:S39"/>
    <mergeCell ref="B47:S47"/>
    <mergeCell ref="B53:R53"/>
    <mergeCell ref="B8:S8"/>
    <mergeCell ref="B9:S9"/>
    <mergeCell ref="B17:S17"/>
    <mergeCell ref="B23:S23"/>
    <mergeCell ref="B24:S24"/>
    <mergeCell ref="O6:O7"/>
    <mergeCell ref="P6:P7"/>
    <mergeCell ref="Q6:Q7"/>
    <mergeCell ref="R6:R7"/>
    <mergeCell ref="S6:S7"/>
    <mergeCell ref="G6:G7"/>
    <mergeCell ref="H6:I7"/>
    <mergeCell ref="J6:K7"/>
    <mergeCell ref="L6:M7"/>
    <mergeCell ref="N6:N7"/>
    <mergeCell ref="B6:B7"/>
    <mergeCell ref="C6:C7"/>
    <mergeCell ref="D6:D7"/>
    <mergeCell ref="E6:E7"/>
    <mergeCell ref="F6:F7"/>
    <mergeCell ref="B4:C4"/>
    <mergeCell ref="B5:C5"/>
    <mergeCell ref="D5:E5"/>
    <mergeCell ref="F5:G5"/>
    <mergeCell ref="H5:I5"/>
  </mergeCells>
  <hyperlinks>
    <hyperlink ref="H5" location="Меню!A1" display="Главное меню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46146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5</vt:i4>
      </vt:variant>
    </vt:vector>
  </HeadingPairs>
  <TitlesOfParts>
    <vt:vector size="34" baseType="lpstr">
      <vt:lpstr>Меню</vt:lpstr>
      <vt:lpstr>моноблоки и сплит-системы</vt:lpstr>
      <vt:lpstr>Evolution</vt:lpstr>
      <vt:lpstr>СС 7,8</vt:lpstr>
      <vt:lpstr>Опции СС</vt:lpstr>
      <vt:lpstr>i-blok</vt:lpstr>
      <vt:lpstr>CCB TICD M ZN</vt:lpstr>
      <vt:lpstr>CCB UCF FB  M&amp;ZN</vt:lpstr>
      <vt:lpstr>CCB UMCF T M&amp;ZN</vt:lpstr>
      <vt:lpstr>CCB UMCF C M&amp;ZN</vt:lpstr>
      <vt:lpstr>CCB UMCF I M&amp;ZN</vt:lpstr>
      <vt:lpstr>UCF Semigermetic Frascold</vt:lpstr>
      <vt:lpstr>UCF Нermetic</vt:lpstr>
      <vt:lpstr>UCF Invotech</vt:lpstr>
      <vt:lpstr>UCF Сopeland Scroll</vt:lpstr>
      <vt:lpstr>UCF Danfoss Scroll</vt:lpstr>
      <vt:lpstr>UCF Bitzer</vt:lpstr>
      <vt:lpstr>UMCF Нermetic</vt:lpstr>
      <vt:lpstr>UMCF Invotech</vt:lpstr>
      <vt:lpstr>UMCF Copeland Scroll</vt:lpstr>
      <vt:lpstr>UMCF Bitzer</vt:lpstr>
      <vt:lpstr>UMCF Semihermetic Frascold</vt:lpstr>
      <vt:lpstr>Аксессуары и опции агрегатов</vt:lpstr>
      <vt:lpstr>Воздухоохладители</vt:lpstr>
      <vt:lpstr>Конденсаторы</vt:lpstr>
      <vt:lpstr>FR</vt:lpstr>
      <vt:lpstr>ТРВ</vt:lpstr>
      <vt:lpstr>СВ</vt:lpstr>
      <vt:lpstr>Щиты</vt:lpstr>
      <vt:lpstr>Evolution!Область_печати</vt:lpstr>
      <vt:lpstr>'UCF Invotech'!Область_печати</vt:lpstr>
      <vt:lpstr>'UCF Semigermetic Frascold'!Область_печати</vt:lpstr>
      <vt:lpstr>'UCF Нermetic'!Область_печати</vt:lpstr>
      <vt:lpstr>'Аксессуары и опции агрегатов'!Область_печати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INTERCOLD || Прайс-лист. Купить MCM 110, MLCM 324, на сплит-системы среднетемпературные, низкотемпературные, моноблоки, компрессорно-конденсаторные блоки, воздухоохладители, конденсаторы, аппараты интенсивной заморозки, центральные холодильные машины. Цена стоимость на продукцию промышленную холодильную. Продажа оборудования производства ИНТЕРКОЛД, производитель г. Волжск. Дилер ГКНТ. Поставка Россия, Казахстан.</dc:title>
  <dc:subject>INTERCOLD || Прайс-лист. Купить MCM 110, MLCM 324, на сплит-системы среднетемпературные, низкотемпературные, моноблоки, компрессорно-конденсаторные блоки, воздухоохладители, конденсаторы, аппараты интенсивной заморозки, центральные холодильные машины. Цена стоимость на продукцию промышленную холодильную. Продажа оборудования производства ИНТЕРКОЛД, производитель г. Волжск. Дилер ГКНТ. Поставка Россия, Казахстан.</dc:subject>
  <dc:creator>http://intercold.nt-rt.ru</dc:creator>
  <dc:description/>
  <cp:lastModifiedBy>Home</cp:lastModifiedBy>
  <cp:revision>322</cp:revision>
  <dcterms:created xsi:type="dcterms:W3CDTF">2006-09-28T05:33:49Z</dcterms:created>
  <dcterms:modified xsi:type="dcterms:W3CDTF">2023-05-22T14:06:40Z</dcterms:modified>
  <dc:language>ru-RU</dc:language>
</cp:coreProperties>
</file>